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ILP\Term 1,26-27\Hostel\"/>
    </mc:Choice>
  </mc:AlternateContent>
  <xr:revisionPtr revIDLastSave="0" documentId="13_ncr:1_{E31831B1-E062-4D2F-BB08-9D04C67A848F}" xr6:coauthVersionLast="47" xr6:coauthVersionMax="47" xr10:uidLastSave="{00000000-0000-0000-0000-000000000000}"/>
  <bookViews>
    <workbookView xWindow="-120" yWindow="-120" windowWidth="29040" windowHeight="15720" activeTab="5"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<sst xmlns="http://schemas.openxmlformats.org/spreadsheetml/2006/main" count="17384" uniqueCount="2240">
  <si>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</si>
  <si>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</si>
  <si>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</si>
  <si>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</si>
  <si>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</si>
  <si>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</si>
  <si>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</si>
  <si>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</si>
  <si>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</si>
  <si>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</si>
  <si>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</si>
  <si>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</si>
  <si>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</si>
  <si>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</si>
  <si>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</si>
  <si>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</si>
  <si>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</si>
  <si>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</si>
  <si>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</si>
  <si>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</si>
  <si>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</si>
  <si>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</si>
  <si>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</si>
  <si>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</si>
  <si>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</si>
  <si>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</si>
  <si>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</si>
  <si>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</si>
  <si>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</si>
  <si>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</si>
  <si>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</si>
  <si>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</si>
  <si>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</si>
  <si>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</si>
  <si>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</si>
  <si>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</si>
  <si>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</si>
  <si>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</si>
  <si>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</si>
  <si>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</si>
  <si>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</si>
  <si>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</si>
  <si>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</si>
  <si>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</si>
  <si>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</si>
  <si>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</si>
  <si>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</si>
  <si>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</si>
  <si>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</si>
  <si>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</si>
  <si>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</si>
  <si>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</si>
  <si>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</si>
  <si>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</si>
  <si>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</si>
  <si>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</si>
  <si>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</si>
  <si>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</si>
  <si>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</si>
  <si>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</si>
  <si>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</si>
  <si>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</si>
  <si>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</si>
  <si>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</si>
  <si>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</si>
  <si>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</si>
  <si>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</si>
  <si>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</si>
  <si>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</si>
  <si>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</si>
  <si>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</si>
  <si>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</si>
  <si>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</si>
  <si>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</si>
  <si>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</si>
  <si>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</si>
  <si>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</si>
  <si>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</si>
  <si>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</si>
  <si>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</si>
  <si>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</si>
  <si>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</si>
  <si>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</si>
  <si>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</si>
  <si>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</si>
  <si>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</si>
  <si>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</si>
  <si>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</si>
  <si>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</si>
  <si>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</si>
  <si>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</si>
  <si>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</si>
  <si>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</si>
  <si>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</si>
  <si>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</si>
  <si>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</si>
  <si>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</si>
  <si>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</si>
  <si>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</si>
  <si>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</si>
  <si>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</si>
  <si>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</si>
  <si>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</si>
  <si>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</si>
  <si>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</si>
  <si>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</si>
  <si>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</si>
  <si>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</si>
  <si>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</si>
  <si>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</si>
  <si>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</si>
  <si>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</si>
  <si>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</si>
  <si>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</si>
  <si>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</si>
  <si>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</si>
  <si>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</si>
  <si>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</si>
  <si>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</si>
  <si>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</si>
  <si>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</si>
  <si>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</si>
  <si>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</si>
  <si>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</si>
  <si>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</si>
  <si>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</si>
  <si>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</si>
  <si>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</si>
  <si>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</si>
  <si>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</si>
  <si>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</si>
  <si>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</si>
  <si>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</si>
  <si>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</si>
  <si>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</si>
  <si>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</si>
  <si>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</si>
  <si>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</si>
  <si>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</si>
  <si>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</si>
  <si>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</si>
  <si>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</si>
  <si>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</si>
  <si>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</si>
  <si>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</si>
  <si>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</si>
  <si>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</si>
  <si>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</si>
  <si>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</si>
  <si>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</si>
  <si>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</si>
  <si>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</si>
  <si>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</si>
  <si>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</si>
  <si>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</si>
  <si>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</si>
  <si>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</si>
  <si>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</si>
  <si>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</si>
  <si>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</si>
  <si>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</si>
  <si>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</si>
  <si>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</si>
  <si>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</si>
  <si>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</si>
  <si>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</si>
  <si>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</si>
  <si>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</si>
  <si>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</si>
  <si>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</si>
  <si>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</si>
  <si>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</si>
  <si>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</si>
  <si>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</si>
  <si>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</si>
  <si>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</si>
  <si>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</si>
  <si>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</si>
  <si>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</si>
  <si>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</si>
  <si>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</si>
  <si>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</si>
  <si>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</si>
  <si>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</si>
  <si>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</si>
  <si>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</si>
  <si>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</si>
  <si>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</si>
  <si>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</si>
  <si>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</si>
  <si>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</si>
  <si>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</si>
  <si>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</si>
  <si>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</si>
  <si>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</si>
  <si>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</si>
  <si>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</si>
  <si>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</si>
  <si>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</si>
  <si>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</si>
  <si>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</si>
  <si>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</si>
  <si>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</si>
  <si>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</si>
  <si>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</si>
  <si>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</si>
  <si>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</si>
  <si>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</si>
  <si>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</si>
  <si>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</si>
  <si>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</si>
  <si>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</si>
  <si>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</si>
  <si>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</si>
  <si>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</si>
  <si>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</si>
  <si>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</si>
  <si>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</si>
  <si>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</si>
  <si>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</si>
  <si>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</si>
  <si>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</si>
  <si>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</si>
  <si>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</si>
  <si>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</si>
  <si>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</si>
  <si>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</si>
  <si>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</si>
  <si>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</si>
  <si>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</si>
  <si>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</si>
  <si>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</si>
  <si>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</si>
  <si>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</si>
  <si>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</si>
  <si>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</si>
  <si>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</si>
  <si>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</si>
  <si>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</si>
  <si>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</si>
  <si>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</si>
  <si>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</si>
  <si>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</si>
  <si>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</si>
  <si>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</si>
  <si>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</si>
  <si>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</si>
  <si>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</si>
  <si>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</si>
  <si>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</si>
  <si>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</si>
  <si>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</si>
  <si>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</si>
  <si>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</si>
  <si>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</si>
  <si>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</si>
  <si>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</si>
  <si>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</si>
  <si>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</si>
  <si>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</si>
  <si>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</si>
  <si>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</si>
  <si>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</si>
  <si>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</si>
  <si>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</si>
  <si>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</si>
  <si>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</si>
  <si>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</si>
  <si>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</si>
  <si>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</si>
  <si>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</si>
  <si>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</si>
  <si>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</si>
  <si>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</si>
  <si>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</si>
  <si>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</si>
  <si>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</si>
  <si>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</si>
  <si>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</si>
  <si>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</si>
  <si>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</si>
  <si>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</si>
  <si>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</si>
  <si>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</si>
  <si>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</si>
  <si>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</si>
  <si>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</si>
  <si>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</si>
  <si>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</si>
  <si>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</si>
  <si>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</si>
  <si>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</si>
  <si>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</si>
  <si>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</si>
  <si>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</si>
  <si>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</si>
  <si>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</si>
  <si>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</si>
  <si>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</si>
  <si>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</si>
  <si>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</si>
  <si>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</si>
  <si>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</si>
  <si>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</si>
  <si>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</si>
  <si>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</si>
  <si>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</si>
  <si>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</si>
  <si>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</si>
  <si>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</si>
  <si>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</si>
  <si>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</si>
  <si>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</si>
  <si>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</si>
  <si>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</si>
  <si>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</si>
  <si>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</si>
  <si>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</si>
  <si>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</si>
  <si>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</si>
  <si>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</si>
  <si>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</si>
  <si>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</si>
  <si>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</si>
  <si>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</si>
  <si>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</si>
  <si>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</si>
  <si>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</si>
  <si>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</si>
  <si>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</si>
  <si>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</si>
  <si>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</si>
  <si>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</si>
  <si>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</si>
  <si>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</si>
  <si>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</si>
  <si>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</si>
  <si>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</si>
  <si>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</si>
  <si>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</si>
  <si>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</si>
  <si>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</si>
  <si>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</si>
  <si>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</si>
  <si>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</si>
  <si>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</si>
  <si>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</si>
  <si>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</si>
  <si>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</si>
  <si>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</si>
  <si>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</si>
  <si>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</si>
  <si>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</si>
  <si>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</si>
  <si>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</si>
  <si>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</si>
  <si>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</si>
  <si>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</si>
  <si>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</si>
  <si>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</si>
  <si>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</si>
  <si>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</si>
  <si>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</si>
  <si>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</si>
  <si>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</si>
  <si>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</si>
  <si>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</si>
  <si>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</si>
  <si>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</si>
  <si>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</si>
  <si>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</si>
  <si>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</si>
  <si>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</si>
  <si>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</si>
  <si>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</si>
  <si>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</si>
  <si>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</si>
  <si>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</si>
  <si>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</si>
  <si>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</si>
  <si>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</si>
  <si>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</si>
  <si>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</si>
  <si>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</si>
  <si>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</si>
  <si>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</si>
  <si>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</si>
  <si>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</si>
  <si>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</si>
  <si>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</si>
  <si>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</si>
  <si>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</si>
  <si>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</si>
  <si>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</si>
  <si>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</si>
  <si>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</si>
  <si>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</si>
  <si>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</si>
  <si>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</si>
  <si>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</si>
  <si>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</si>
  <si>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</si>
  <si>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</si>
  <si>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</si>
  <si>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</si>
  <si>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</si>
  <si>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</si>
  <si>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</si>
  <si>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</si>
  <si>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</si>
  <si>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</si>
  <si>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</si>
  <si>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</si>
  <si>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</si>
  <si>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</si>
  <si>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</si>
  <si>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</si>
  <si>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</si>
  <si>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</si>
  <si>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</si>
  <si>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</si>
  <si>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</si>
  <si>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</si>
  <si>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</si>
  <si>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</si>
  <si>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</si>
  <si>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</si>
  <si>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</si>
  <si>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</si>
  <si>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</si>
  <si>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</si>
  <si>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</si>
  <si>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</si>
  <si>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</si>
  <si>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</si>
  <si>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</si>
  <si>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</si>
  <si>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</si>
  <si>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</si>
  <si>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</si>
  <si>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</si>
  <si>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</si>
  <si>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</si>
  <si>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</si>
  <si>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</si>
  <si>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</si>
  <si>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</si>
  <si>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</si>
  <si>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</si>
  <si>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</si>
  <si>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</si>
  <si>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</si>
  <si>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</si>
  <si>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</si>
  <si>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</si>
  <si>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</si>
  <si>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</si>
  <si>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</si>
  <si>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</si>
  <si>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</si>
  <si>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</si>
  <si>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</si>
  <si>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</si>
  <si>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</si>
  <si>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</si>
  <si>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</si>
  <si>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</si>
  <si>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</si>
  <si>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</si>
  <si>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</si>
  <si>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</si>
  <si>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</si>
  <si>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</si>
  <si>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</si>
  <si>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</si>
  <si>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</si>
  <si>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</si>
  <si>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</si>
  <si>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</si>
  <si>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</si>
  <si>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</si>
  <si>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</si>
  <si>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</si>
  <si>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</si>
  <si>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</si>
  <si>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</si>
  <si>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</si>
  <si>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</si>
  <si>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</si>
  <si>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</si>
  <si>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</si>
  <si>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</si>
  <si>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</si>
  <si>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</si>
  <si>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</si>
  <si>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</si>
  <si>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</si>
  <si>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</si>
  <si>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</si>
  <si>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</si>
  <si>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</si>
  <si>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</si>
  <si>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</si>
  <si>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</si>
  <si>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</si>
  <si>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</si>
  <si>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</si>
  <si>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</si>
  <si>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</si>
  <si>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</si>
  <si>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</si>
  <si>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</si>
  <si>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</si>
  <si>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</si>
  <si>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</si>
  <si>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</si>
  <si>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</si>
  <si>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</si>
  <si>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</si>
  <si>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</si>
  <si>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</si>
  <si>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</si>
  <si>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</si>
  <si>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</si>
  <si>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</si>
  <si>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</si>
  <si>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</si>
  <si>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</si>
  <si>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</si>
  <si>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</si>
  <si>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</si>
  <si>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</si>
  <si>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</si>
  <si>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</si>
  <si>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</si>
  <si>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</si>
  <si>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</si>
  <si>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</si>
  <si>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</si>
  <si>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</si>
  <si>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</si>
  <si>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</si>
  <si>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</si>
  <si>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</si>
  <si>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</si>
  <si>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</si>
  <si>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</si>
  <si>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</si>
  <si>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</si>
  <si>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</si>
  <si>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</si>
  <si>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</si>
  <si>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</si>
  <si>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</si>
  <si>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</si>
  <si>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</si>
  <si>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</si>
  <si>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</si>
  <si>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</si>
  <si>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</si>
  <si>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</si>
  <si>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</si>
  <si>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</si>
  <si>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</si>
  <si>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</si>
  <si>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</si>
  <si>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</si>
  <si>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</si>
  <si>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</si>
  <si>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</si>
  <si>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</si>
  <si>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</si>
  <si>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</si>
  <si>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</si>
  <si>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</si>
  <si>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</si>
  <si>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</si>
  <si>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</si>
  <si>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</si>
  <si>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</si>
  <si>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</si>
  <si>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</si>
  <si>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</si>
  <si>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</si>
  <si>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</si>
  <si>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</si>
  <si>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</si>
  <si>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</si>
  <si>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</si>
  <si>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</si>
  <si>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</si>
  <si>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</si>
  <si>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</si>
  <si>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</si>
  <si>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</si>
  <si>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</si>
  <si>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</si>
  <si>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</si>
  <si>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</si>
  <si>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</si>
  <si>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</si>
  <si>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</si>
  <si>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</si>
  <si>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</si>
  <si>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</si>
  <si>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</si>
  <si>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</si>
  <si>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</si>
  <si>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</si>
  <si>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</si>
  <si>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</si>
  <si>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</si>
  <si>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</si>
  <si>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</si>
  <si>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</si>
  <si>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</si>
  <si>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</si>
  <si>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</si>
  <si>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</si>
  <si>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</si>
  <si>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</si>
  <si>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</si>
  <si>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</si>
  <si>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</si>
  <si>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</si>
  <si>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</si>
  <si>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</si>
  <si>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</si>
  <si>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</si>
  <si>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</si>
  <si>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</si>
  <si>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</si>
  <si>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</si>
  <si>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</si>
  <si>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</si>
  <si>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</si>
  <si>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</si>
  <si>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</si>
  <si>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</si>
  <si>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</si>
  <si>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</si>
  <si>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</si>
  <si>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</si>
  <si>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</si>
  <si>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</si>
  <si>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</si>
  <si>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</si>
  <si>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</si>
  <si>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</si>
  <si>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</si>
  <si>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</si>
  <si>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</si>
  <si>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</si>
  <si>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</si>
  <si>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</si>
  <si>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</si>
  <si>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</si>
  <si>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</si>
  <si>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</si>
  <si>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</si>
  <si>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</si>
  <si>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</si>
  <si>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</si>
  <si>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</si>
  <si>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</si>
  <si>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</si>
  <si>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</si>
  <si>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</si>
  <si>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</si>
  <si>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</si>
  <si>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</si>
  <si>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</si>
  <si>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</si>
  <si>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</si>
  <si>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</si>
  <si>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</si>
  <si>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</si>
  <si>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</si>
  <si>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</si>
  <si>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</si>
  <si>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</si>
  <si>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</si>
  <si>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</si>
  <si>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</si>
  <si>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</si>
  <si>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</si>
  <si>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</si>
  <si>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</si>
  <si>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</si>
  <si>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</si>
  <si>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</si>
  <si>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</si>
  <si>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</si>
  <si>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</si>
  <si>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</si>
  <si>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</si>
  <si>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</si>
  <si>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</si>
  <si>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</si>
  <si>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</si>
  <si>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</si>
  <si>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</si>
  <si>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</si>
  <si>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</si>
  <si>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</si>
  <si>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</si>
  <si>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</si>
  <si>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</si>
  <si>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</si>
  <si>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</si>
  <si>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</si>
  <si>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</si>
  <si>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</si>
  <si>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</si>
  <si>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</si>
  <si>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</si>
  <si>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</si>
  <si>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</si>
  <si>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</si>
  <si>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</si>
  <si>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</si>
  <si>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</si>
  <si>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</si>
  <si>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</si>
  <si>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</si>
  <si>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</si>
  <si>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</si>
  <si>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</si>
  <si>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</si>
  <si>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</si>
  <si>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</si>
  <si>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</si>
  <si>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</si>
  <si>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</si>
  <si>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</si>
  <si>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</si>
  <si>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</si>
  <si>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</si>
  <si>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</si>
  <si>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</si>
  <si>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</si>
  <si>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</si>
  <si>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</si>
  <si>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</si>
  <si>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</si>
  <si>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</si>
  <si>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</si>
  <si>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</si>
  <si>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</si>
  <si>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</si>
  <si>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</si>
  <si>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</si>
  <si>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</si>
  <si>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</si>
  <si>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</si>
  <si>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</si>
  <si>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</si>
  <si>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</si>
  <si>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</si>
  <si>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</si>
  <si>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</si>
  <si>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</si>
  <si>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</si>
  <si>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</si>
  <si>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</si>
  <si>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</si>
  <si>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</si>
  <si>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</si>
  <si>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</si>
  <si>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</si>
  <si>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</si>
  <si>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</si>
  <si>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</si>
  <si>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</si>
  <si>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</si>
  <si>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</si>
  <si>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</si>
  <si>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</si>
  <si>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</si>
  <si>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</si>
  <si>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</si>
  <si>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</si>
  <si>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</si>
  <si>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</si>
  <si>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</si>
  <si>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</si>
  <si>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</si>
  <si>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</si>
  <si>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</si>
  <si>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</si>
  <si>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</si>
  <si>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</si>
  <si>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</si>
  <si>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</si>
  <si>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</si>
  <si>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</si>
  <si>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</si>
  <si>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</si>
  <si>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</si>
  <si>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</si>
  <si>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</si>
  <si>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</si>
  <si>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</si>
  <si>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</si>
  <si>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</si>
  <si>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</si>
  <si>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</si>
  <si>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</si>
  <si>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</si>
  <si>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</si>
  <si>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</si>
  <si>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</si>
  <si>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</si>
  <si>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</si>
  <si>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</si>
  <si>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</si>
  <si>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</si>
  <si>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</si>
  <si>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</si>
  <si>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</si>
  <si>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</si>
  <si>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</si>
  <si>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</si>
  <si>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</si>
  <si>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</si>
  <si>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</si>
  <si>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</si>
  <si>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</si>
  <si>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</si>
  <si>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</si>
  <si>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</si>
  <si>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</si>
  <si>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</si>
  <si>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</si>
  <si>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</si>
  <si>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</si>
  <si>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</si>
  <si>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</si>
  <si>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</si>
  <si>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</si>
  <si>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</si>
  <si>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</si>
  <si>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</si>
  <si>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</si>
  <si>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</si>
  <si>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</si>
  <si>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</si>
  <si>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</si>
  <si>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</si>
  <si>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</si>
  <si>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</si>
  <si>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</si>
  <si>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</si>
  <si>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</si>
  <si>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</si>
  <si>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</si>
  <si>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</si>
  <si>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</si>
  <si>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</si>
  <si>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</si>
  <si>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</si>
  <si>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</si>
  <si>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</si>
  <si>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</si>
  <si>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</si>
  <si>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</si>
  <si>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</si>
  <si>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</si>
  <si>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</si>
  <si>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</si>
  <si>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</si>
  <si>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</si>
  <si>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</si>
  <si>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</si>
  <si>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</si>
  <si>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</si>
  <si>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</si>
  <si>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</si>
  <si>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</si>
  <si>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</si>
  <si>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</si>
  <si>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</si>
  <si>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</si>
  <si>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</si>
  <si>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</si>
  <si>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</si>
  <si>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</si>
  <si>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</si>
  <si>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</si>
  <si>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</si>
  <si>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</si>
  <si>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</si>
  <si>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</si>
  <si>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</si>
  <si>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</si>
  <si>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</si>
  <si>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</si>
  <si>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</si>
  <si>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</si>
  <si>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</si>
  <si>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</si>
  <si>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</si>
  <si>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</si>
  <si>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</si>
  <si>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</si>
  <si>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</si>
  <si>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</si>
  <si>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</si>
  <si>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</si>
  <si>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</si>
  <si>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</si>
  <si>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</si>
  <si>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</si>
  <si>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</si>
  <si>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</si>
  <si>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</si>
  <si>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</si>
  <si>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</si>
  <si>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</si>
  <si>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</si>
  <si>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</si>
  <si>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</si>
  <si>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</si>
  <si>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</si>
  <si>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</si>
  <si>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</si>
  <si>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</si>
  <si>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</si>
  <si>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</si>
  <si>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</si>
  <si>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</si>
  <si>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</si>
  <si>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</si>
  <si>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</si>
  <si>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</si>
  <si>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</si>
  <si>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</si>
  <si>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</si>
  <si>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</si>
  <si>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</si>
  <si>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</si>
  <si>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</si>
  <si>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</si>
  <si>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</si>
  <si>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</si>
  <si>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</si>
  <si>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</si>
  <si>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</si>
  <si>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</si>
  <si>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</si>
  <si>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</si>
  <si>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</si>
  <si>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</si>
  <si>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</si>
  <si>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</si>
  <si>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</si>
  <si>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</si>
  <si>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</si>
  <si>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</si>
  <si>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</si>
  <si>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</si>
  <si>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</si>
  <si>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</si>
  <si>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</si>
  <si>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</si>
  <si>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</si>
  <si>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</si>
  <si>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</si>
  <si>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</si>
  <si>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</si>
  <si>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</si>
  <si>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</si>
  <si>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</si>
  <si>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</si>
  <si>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</si>
  <si>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</si>
  <si>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</si>
  <si>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</si>
  <si>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</si>
  <si>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</si>
  <si>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</si>
  <si>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</si>
  <si>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</si>
  <si>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</si>
  <si>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</si>
  <si>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</si>
  <si>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</si>
  <si>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</si>
  <si>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</si>
  <si>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</si>
  <si>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</si>
  <si>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</si>
  <si>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</si>
  <si>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</si>
  <si>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</si>
  <si>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</si>
  <si>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</si>
  <si>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</si>
  <si>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</si>
  <si>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</si>
  <si>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</si>
  <si>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</si>
  <si>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</si>
  <si>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</si>
  <si>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</si>
  <si>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</si>
  <si>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</si>
  <si>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</si>
  <si>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</si>
  <si>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</si>
  <si>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</si>
  <si>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</si>
  <si>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</si>
  <si>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</si>
  <si>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</si>
  <si>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</si>
  <si>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</si>
  <si>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</si>
  <si>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</si>
  <si>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</si>
  <si>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</si>
  <si>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</si>
  <si>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</si>
  <si>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</si>
  <si>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</si>
  <si>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</si>
  <si>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</si>
  <si>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</si>
  <si>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</si>
  <si>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</si>
  <si>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</si>
  <si>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</si>
  <si>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</si>
  <si>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</si>
  <si>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</si>
  <si>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</si>
  <si>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</si>
  <si>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</si>
  <si>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</si>
  <si>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</si>
  <si>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</si>
  <si>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</si>
  <si>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</si>
  <si>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</si>
  <si>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</si>
  <si>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</si>
  <si>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</si>
  <si>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</si>
  <si>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</si>
  <si>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</si>
  <si>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</si>
  <si>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</si>
  <si>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</si>
  <si>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</si>
  <si>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</si>
  <si>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</si>
  <si>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</si>
  <si>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</si>
  <si>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</si>
  <si>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</si>
  <si>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</si>
  <si>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</si>
  <si>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</si>
  <si>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</si>
  <si>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</si>
  <si>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</si>
  <si>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</si>
  <si>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</si>
  <si>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</si>
  <si>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</si>
  <si>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</si>
  <si>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</si>
  <si>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</si>
  <si>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</si>
  <si>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</si>
  <si>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</si>
  <si>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</si>
  <si>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</si>
  <si>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</si>
  <si>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</si>
  <si>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</si>
  <si>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</si>
  <si>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</si>
  <si>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</si>
  <si>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</si>
  <si>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</si>
  <si>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</si>
  <si>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</si>
  <si>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</si>
  <si>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</si>
  <si>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</si>
  <si>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</si>
  <si>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</si>
  <si>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</si>
  <si>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</si>
  <si>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</si>
  <si>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</si>
  <si>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</si>
  <si>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</si>
  <si>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</si>
  <si>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</si>
  <si>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</si>
  <si>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</si>
  <si>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</si>
  <si>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</si>
  <si>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</si>
  <si>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</si>
  <si>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</si>
  <si>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</si>
  <si>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</si>
  <si>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</si>
  <si>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</si>
  <si>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</si>
  <si>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</si>
  <si>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</si>
  <si>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</si>
  <si>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</si>
  <si>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</si>
  <si>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</si>
  <si>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</si>
  <si>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</si>
  <si>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</si>
  <si>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</si>
  <si>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</si>
  <si>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</si>
  <si>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</si>
  <si>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</si>
  <si>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</si>
  <si>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</si>
  <si>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</si>
  <si>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</si>
  <si>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</si>
  <si>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</si>
  <si>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</si>
  <si>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</si>
  <si>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</si>
  <si>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</si>
  <si>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</si>
  <si>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</si>
  <si>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</si>
  <si>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</si>
  <si>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</si>
  <si>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</si>
  <si>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</si>
  <si>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</si>
  <si>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</si>
  <si>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</si>
  <si>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</si>
  <si>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</si>
  <si>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</si>
  <si>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</si>
  <si>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</si>
  <si>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</si>
  <si>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</si>
  <si>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</si>
  <si>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</si>
  <si>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</si>
  <si>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</si>
  <si>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</si>
  <si>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</si>
  <si>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</si>
  <si>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</si>
  <si>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</si>
  <si>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</si>
  <si>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</si>
  <si>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</si>
  <si>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</si>
  <si>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</si>
  <si>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</si>
  <si>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</si>
  <si>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</si>
  <si>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</si>
  <si>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</si>
  <si>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</si>
  <si>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</si>
  <si>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</si>
  <si>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</si>
  <si>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</si>
  <si>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</si>
  <si>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</si>
  <si>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</si>
  <si>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</si>
  <si>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</si>
  <si>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</si>
  <si>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</si>
  <si>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</si>
  <si>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</si>
  <si>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</si>
  <si>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</si>
  <si>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</si>
  <si>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</si>
  <si>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</si>
  <si>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</si>
  <si>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</si>
  <si>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</si>
  <si>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</si>
  <si>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</si>
  <si>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</si>
  <si>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</si>
  <si>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</si>
  <si>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</si>
  <si>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</si>
  <si>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</si>
  <si>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</si>
  <si>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</si>
  <si>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</si>
  <si>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</si>
  <si>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</si>
  <si>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</si>
  <si>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</si>
  <si>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</si>
  <si>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</si>
  <si>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</si>
  <si>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</si>
  <si>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</si>
  <si>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</si>
  <si>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</si>
  <si>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</si>
  <si>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</si>
  <si>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</si>
  <si>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</si>
  <si>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</si>
  <si>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</si>
  <si>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</si>
  <si>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</si>
  <si>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</si>
  <si>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</si>
  <si>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</si>
  <si>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</si>
  <si>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</si>
  <si>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</si>
  <si>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</si>
  <si>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</si>
  <si>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</si>
  <si>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</si>
  <si>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</si>
  <si>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</si>
  <si>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</si>
  <si>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</si>
  <si>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</si>
  <si>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</si>
  <si>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</si>
  <si>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</si>
  <si>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</si>
  <si>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</si>
  <si>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</si>
  <si>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</si>
  <si>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</si>
  <si>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</si>
  <si>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</si>
  <si>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</si>
  <si>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</si>
  <si>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</si>
  <si>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</si>
  <si>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</si>
  <si>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</si>
  <si>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</si>
  <si>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</si>
  <si>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</si>
  <si>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</si>
  <si>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</si>
  <si>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</si>
  <si>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</si>
  <si>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</si>
  <si>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</si>
  <si>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</si>
  <si>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</si>
  <si>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</si>
  <si>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</si>
  <si>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</si>
  <si>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</si>
  <si>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</si>
  <si>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</si>
  <si>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</si>
  <si>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</si>
  <si>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</si>
  <si>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</si>
  <si>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</si>
  <si>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</si>
  <si>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</si>
  <si>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</si>
  <si>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</si>
  <si>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</si>
  <si>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</si>
  <si>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</si>
  <si>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</si>
  <si>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</si>
  <si>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</si>
  <si>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</si>
  <si>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</si>
  <si>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</si>
  <si>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</si>
  <si>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</si>
  <si>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</si>
  <si>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</si>
  <si>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</si>
  <si>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</si>
  <si>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</si>
  <si>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</si>
  <si>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</si>
  <si>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</si>
  <si>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</si>
  <si>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</si>
  <si>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</si>
  <si>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</si>
  <si>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</si>
  <si>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</si>
  <si>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</si>
  <si>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</si>
  <si>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</si>
  <si>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</si>
  <si>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</si>
  <si>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</si>
  <si>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</si>
  <si>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</si>
  <si>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</si>
  <si>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</si>
  <si>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</si>
  <si>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</si>
  <si>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</si>
  <si>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</si>
  <si>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</si>
  <si>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</si>
  <si>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</si>
  <si>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</si>
  <si>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</si>
  <si>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</si>
  <si>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</si>
  <si>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</si>
  <si>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</si>
  <si>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</si>
  <si>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</si>
  <si>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</si>
  <si>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</si>
  <si>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</si>
  <si>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</si>
  <si>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</si>
  <si>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</si>
  <si>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</si>
  <si>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</si>
  <si>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</si>
  <si>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</si>
  <si>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</si>
  <si>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</si>
  <si>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</si>
  <si>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</si>
  <si>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</si>
  <si>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</si>
  <si>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</si>
  <si>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</si>
  <si>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</si>
  <si>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</si>
  <si>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</si>
  <si>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</si>
  <si>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</si>
  <si>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</si>
  <si>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</si>
  <si>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</si>
  <si>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</si>
  <si>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</si>
  <si>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</si>
  <si>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</si>
  <si>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</si>
  <si>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</si>
  <si>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</si>
  <si>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</si>
  <si>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</si>
  <si>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</si>
  <si>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</si>
  <si>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</si>
  <si>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</si>
  <si>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</si>
  <si>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</si>
  <si>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</si>
  <si>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</si>
  <si>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</si>
  <si>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</si>
  <si>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</si>
  <si>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</si>
  <si>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</si>
  <si>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</si>
  <si>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</si>
  <si>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</si>
  <si>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</si>
  <si>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</si>
  <si>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</si>
  <si>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</si>
  <si>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</si>
  <si>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</si>
  <si>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</si>
  <si>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</si>
  <si>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</si>
  <si>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</si>
  <si>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</si>
  <si>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</si>
  <si>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</si>
  <si>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</si>
  <si>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</si>
  <si>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</si>
  <si>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</si>
  <si>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</si>
  <si>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</si>
  <si>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</si>
  <si>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</si>
  <si>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</si>
  <si>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</si>
  <si>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</si>
  <si>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</si>
  <si>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</si>
  <si>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</si>
  <si>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</si>
  <si>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</si>
  <si>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</si>
  <si>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</si>
  <si>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</si>
  <si>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</si>
  <si>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</si>
  <si>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</si>
  <si>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</si>
  <si>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</si>
  <si>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</si>
  <si>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</si>
  <si>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</si>
  <si>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</si>
  <si>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</si>
  <si>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</si>
  <si>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</si>
  <si>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</si>
  <si>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</si>
  <si>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</si>
  <si>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</si>
  <si>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</si>
  <si>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</si>
  <si>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</si>
  <si>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</si>
  <si>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</si>
  <si>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</si>
  <si>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</si>
  <si>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</si>
  <si>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</si>
  <si>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</si>
  <si>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</si>
  <si>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</si>
  <si>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</si>
  <si>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</si>
  <si>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</si>
  <si>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</si>
  <si>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</si>
  <si>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</si>
  <si>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</si>
  <si>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</si>
  <si>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</si>
  <si>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</si>
  <si>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</si>
  <si>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</si>
  <si>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</si>
  <si>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</si>
  <si>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</si>
  <si>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</si>
  <si>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</si>
  <si>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</si>
  <si>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</si>
  <si>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</si>
  <si>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</si>
  <si>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</si>
  <si>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</si>
  <si>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</si>
  <si>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</si>
  <si>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</si>
  <si>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</si>
  <si>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</si>
  <si>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</si>
  <si>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</si>
  <si>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</si>
  <si>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</si>
  <si>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</si>
  <si>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</si>
  <si>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</si>
  <si>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</si>
  <si>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</si>
  <si>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</si>
  <si>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</si>
  <si>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</si>
  <si>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</si>
  <si>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</si>
  <si>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</si>
  <si>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</si>
  <si>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</si>
  <si>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</si>
  <si>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</si>
  <si>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</si>
  <si>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</si>
  <si>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</si>
  <si>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</si>
  <si>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</si>
  <si>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</si>
  <si>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</si>
  <si>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</si>
  <si>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</si>
  <si>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</si>
  <si>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</si>
  <si>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</si>
  <si>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</si>
  <si>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</si>
  <si>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</si>
  <si>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</si>
  <si>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</si>
  <si>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</si>
  <si>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</si>
  <si>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</si>
  <si>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</si>
  <si>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</si>
  <si>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</si>
  <si>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</si>
  <si>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</si>
  <si>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</si>
  <si>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</si>
  <si>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</si>
  <si>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</si>
  <si>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</si>
  <si>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</si>
  <si>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</si>
  <si>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</si>
  <si>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</si>
  <si>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</si>
  <si>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</si>
  <si>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</si>
  <si>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</si>
  <si>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</si>
  <si>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</si>
  <si>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</si>
  <si>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</si>
  <si>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</si>
  <si>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</si>
  <si>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</si>
  <si>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</si>
  <si>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</si>
  <si>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</si>
  <si>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</si>
  <si>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</si>
  <si>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</si>
  <si>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</si>
  <si>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</si>
  <si>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</si>
  <si>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</si>
  <si>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</si>
  <si>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</si>
  <si>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</si>
  <si>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</si>
  <si>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</si>
  <si>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</si>
  <si>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</si>
  <si>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</si>
  <si>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</si>
  <si>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</si>
  <si>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</si>
  <si>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</si>
  <si>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</si>
  <si>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</si>
  <si>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</si>
  <si>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</si>
  <si>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</si>
  <si>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</si>
  <si>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</si>
  <si>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</si>
  <si>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</si>
  <si>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</si>
  <si>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</si>
  <si>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</si>
  <si>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</si>
  <si>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</si>
  <si>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</si>
  <si>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</si>
  <si>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</si>
  <si>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</si>
  <si>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</si>
  <si>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</si>
  <si>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</si>
  <si>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</si>
  <si>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</si>
  <si>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</si>
  <si>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</si>
  <si>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</si>
  <si>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</si>
  <si>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</si>
  <si>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</si>
  <si>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</si>
  <si>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</si>
  <si>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</si>
  <si>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</si>
  <si>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</si>
  <si>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</si>
  <si>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</si>
  <si>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</si>
  <si>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</si>
  <si>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</si>
  <si>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</si>
  <si>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</si>
  <si>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</si>
  <si>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</si>
  <si>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</si>
  <si>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</si>
  <si>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</si>
  <si>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</si>
  <si>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</si>
  <si>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</si>
  <si>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</si>
  <si>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</si>
  <si>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</si>
  <si>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</si>
  <si>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</si>
  <si>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</si>
  <si>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</si>
  <si>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</si>
  <si>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</si>
  <si>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</si>
  <si>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</si>
  <si>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</si>
  <si>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</si>
  <si>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</si>
  <si>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</si>
  <si>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</si>
  <si>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</si>
  <si>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</si>
  <si>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</si>
  <si>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</si>
  <si>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</si>
  <si>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</si>
  <si>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</si>
  <si>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</si>
  <si>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</si>
  <si>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</si>
  <si>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</si>
  <si>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</si>
  <si>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</si>
  <si>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</si>
  <si>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</si>
  <si>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</si>
  <si>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</si>
  <si>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</si>
  <si>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</si>
  <si>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</si>
  <si>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</si>
  <si>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</si>
  <si>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</si>
  <si>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</si>
  <si>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</si>
  <si>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</si>
  <si>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</si>
  <si>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</si>
  <si>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</si>
  <si>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</si>
  <si>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</si>
  <si>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</si>
  <si>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</si>
  <si>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</si>
  <si>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</si>
  <si>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</si>
  <si>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</si>
  <si>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</si>
  <si>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</si>
  <si>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</si>
  <si>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</si>
  <si>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</si>
  <si>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</si>
  <si>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</si>
  <si>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</si>
  <si>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</si>
  <si>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</si>
  <si>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</si>
  <si>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</si>
  <si>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</si>
  <si>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</si>
  <si>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</si>
  <si>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</si>
  <si>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</si>
  <si>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</si>
  <si>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</si>
  <si>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</si>
  <si>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</si>
  <si>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</si>
  <si>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</si>
  <si>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</si>
  <si>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</si>
  <si>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</si>
  <si>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</si>
  <si>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</si>
  <si>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</si>
  <si>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</si>
  <si>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</si>
  <si>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</si>
  <si>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</si>
  <si>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</si>
  <si>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</si>
  <si>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</si>
  <si>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</si>
  <si>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</si>
  <si>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</si>
  <si>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</si>
  <si>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</si>
  <si>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</si>
  <si>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</si>
  <si>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</si>
  <si>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</si>
  <si>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</si>
  <si>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</si>
  <si>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</si>
  <si>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</si>
  <si>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</si>
  <si>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</si>
  <si>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</si>
  <si>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</si>
  <si>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</si>
  <si>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</si>
  <si>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</si>
  <si>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</si>
  <si>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</si>
  <si>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</si>
  <si>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</si>
  <si>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</si>
  <si>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</si>
  <si>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</si>
  <si>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</si>
  <si>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</si>
  <si>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</si>
  <si>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</si>
  <si>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</si>
  <si>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</si>
  <si>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</si>
  <si>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</si>
  <si>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</si>
  <si>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</si>
  <si>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</si>
  <si>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</si>
  <si>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</si>
  <si>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</si>
  <si>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</si>
  <si>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</si>
  <si>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</si>
  <si>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</si>
  <si>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</si>
  <si>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</si>
  <si>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</si>
  <si>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</si>
  <si>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</si>
  <si>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</si>
  <si>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</si>
  <si>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</si>
  <si>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</si>
  <si>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</si>
  <si>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</si>
  <si>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</si>
  <si>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</si>
  <si>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</si>
  <si>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</si>
  <si>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</si>
  <si>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</si>
  <si>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</si>
  <si>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</si>
  <si>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</si>
  <si>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</si>
  <si>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</si>
  <si>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</si>
  <si>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</si>
  <si>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</si>
  <si>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</si>
  <si>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</si>
  <si>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</si>
  <si>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</si>
  <si>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</si>
  <si>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</si>
  <si>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</si>
  <si>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</si>
  <si>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</si>
  <si>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</si>
  <si>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</si>
  <si>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</si>
  <si>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</si>
  <si>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</si>
  <si>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</si>
  <si>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</si>
  <si>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</si>
  <si>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</si>
  <si>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</si>
  <si>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</si>
  <si>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</si>
  <si>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</si>
  <si>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</si>
  <si>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</si>
  <si>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</si>
  <si>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</si>
  <si>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</si>
  <si>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</si>
  <si>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</si>
  <si>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</si>
  <si>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</si>
  <si>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</si>
  <si>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</si>
  <si>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</si>
  <si>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</si>
  <si>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</si>
  <si>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</si>
  <si>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</si>
  <si>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</si>
  <si>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</si>
  <si>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</si>
  <si>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</si>
  <si>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</si>
  <si>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</si>
  <si>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</si>
  <si>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</si>
  <si>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</si>
  <si>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</si>
  <si>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</si>
  <si>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</si>
  <si>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</si>
  <si>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</si>
  <si>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</si>
  <si>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</si>
  <si>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</si>
  <si>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</si>
  <si>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</si>
  <si>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</si>
  <si>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</si>
  <si>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</si>
  <si>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</si>
  <si>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</si>
  <si>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</si>
  <si>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</si>
  <si>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</si>
  <si>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</si>
  <si>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</si>
  <si>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</si>
  <si>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</si>
  <si>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</si>
  <si>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</si>
  <si>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</si>
  <si>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</si>
  <si>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</si>
  <si>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</si>
  <si>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</si>
  <si>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</si>
  <si>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</si>
  <si>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</si>
  <si>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</si>
  <si>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</si>
  <si>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</si>
  <si>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</si>
  <si>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</si>
  <si>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</si>
  <si>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</si>
  <si>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</si>
  <si>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</si>
  <si>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</si>
  <si>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</si>
  <si>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</si>
  <si>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</si>
  <si>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</si>
  <si>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</si>
  <si>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</si>
  <si>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</si>
  <si>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</si>
  <si>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</si>
  <si>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</si>
  <si>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</si>
  <si>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</si>
  <si>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</si>
  <si>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</si>
  <si>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</si>
  <si>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</si>
  <si>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</si>
  <si>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</si>
  <si>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</si>
  <si>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</si>
  <si>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</si>
  <si>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</si>
  <si>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</si>
  <si>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</si>
  <si>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</si>
  <si>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</si>
  <si>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</si>
  <si>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</si>
  <si>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</si>
  <si>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</si>
  <si>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</si>
  <si>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</si>
  <si>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</si>
  <si>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</si>
  <si>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</si>
  <si>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</si>
  <si>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</si>
  <si>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</si>
  <si>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</si>
  <si>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</si>
  <si>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</si>
  <si>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</si>
  <si>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</si>
  <si>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</si>
  <si>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</si>
  <si>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</si>
  <si>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</si>
  <si>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</si>
  <si>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</si>
  <si>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</si>
  <si>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</si>
  <si>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</si>
  <si>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</si>
  <si>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</si>
  <si>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</si>
  <si>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</si>
  <si>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</si>
  <si>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</si>
  <si>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</si>
  <si>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</si>
  <si>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</si>
  <si>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</si>
  <si>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</si>
  <si>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</si>
  <si>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</si>
  <si>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</si>
  <si>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</si>
  <si>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</si>
  <si>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</si>
  <si>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</si>
  <si>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</si>
  <si>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</si>
  <si>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</si>
  <si>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</si>
  <si>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</si>
  <si>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</si>
  <si>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</si>
  <si>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</si>
  <si>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</si>
  <si>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</si>
  <si>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</si>
  <si>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</si>
  <si>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</si>
  <si>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</si>
  <si>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</si>
  <si>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</si>
  <si>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</si>
  <si>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</si>
  <si>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</si>
  <si>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</si>
  <si>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</si>
  <si>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</si>
  <si>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</si>
  <si>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</si>
  <si>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</si>
  <si>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</si>
  <si>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</si>
  <si>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</si>
  <si>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</si>
  <si>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</si>
  <si>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</si>
  <si>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</si>
  <si>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</si>
  <si>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</si>
  <si>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</si>
  <si>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</si>
  <si>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</si>
  <si>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</si>
  <si>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</si>
  <si>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</si>
  <si>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</si>
  <si>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</si>
  <si>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</si>
  <si>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</si>
  <si>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</si>
  <si>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</si>
  <si>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</si>
  <si>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</si>
  <si>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</si>
  <si>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</si>
  <si>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</si>
  <si>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</si>
  <si>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</si>
  <si>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</si>
  <si>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</si>
  <si>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</si>
  <si>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</si>
  <si>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</si>
  <si>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</si>
  <si>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</si>
  <si>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</si>
  <si>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</si>
  <si>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</si>
  <si>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</si>
  <si>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</si>
  <si>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</si>
  <si>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</si>
  <si>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</si>
  <si>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</si>
  <si>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</si>
  <si>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</si>
  <si>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</si>
  <si>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</si>
  <si>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</si>
  <si>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</si>
  <si>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</si>
  <si>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</si>
  <si>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</si>
  <si>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</si>
  <si>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</si>
  <si>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</si>
  <si>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</si>
  <si>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</si>
  <si>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</si>
  <si>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</si>
  <si>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</si>
  <si>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</si>
  <si>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</si>
  <si>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</si>
  <si>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</si>
  <si>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</si>
  <si>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</si>
  <si>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</si>
  <si>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</si>
  <si>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</si>
  <si>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</si>
  <si>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</si>
  <si>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</si>
  <si>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</si>
  <si>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</si>
  <si>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</si>
  <si>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</si>
  <si>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</si>
  <si>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</si>
  <si>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</si>
  <si>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</si>
  <si>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</si>
  <si>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</si>
  <si>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</si>
  <si>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</si>
  <si>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</si>
  <si>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</si>
  <si>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</si>
  <si>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</si>
  <si>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</si>
  <si>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</si>
  <si>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</si>
  <si>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</si>
  <si>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</si>
  <si>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</si>
  <si>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</si>
  <si>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</si>
  <si>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</si>
  <si>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</si>
  <si>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</si>
  <si>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</si>
  <si>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</si>
  <si>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</si>
  <si>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</si>
  <si>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</si>
  <si>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</si>
  <si>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</si>
  <si>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</si>
  <si>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</si>
  <si>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</si>
  <si>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</si>
  <si>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</si>
  <si>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</si>
  <si>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</si>
  <si>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</si>
  <si>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</si>
  <si>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</si>
  <si>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</si>
  <si>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</si>
  <si>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</si>
  <si>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</si>
  <si>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</si>
  <si>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</si>
  <si>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</si>
  <si>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</si>
  <si>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</si>
  <si>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</si>
  <si>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</si>
  <si>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</si>
  <si>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</si>
  <si>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</si>
  <si>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</si>
  <si>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</si>
  <si>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</si>
  <si>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</si>
  <si>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</si>
  <si>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</si>
  <si>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</si>
  <si>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</si>
  <si>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</si>
  <si>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</si>
  <si>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</si>
  <si>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</si>
  <si>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</si>
  <si>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</si>
  <si>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</si>
  <si>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</si>
  <si>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</si>
  <si>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</si>
  <si>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</si>
  <si>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</si>
  <si>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</si>
  <si>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</si>
  <si>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</si>
  <si>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</si>
  <si>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</si>
  <si>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</si>
  <si>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</si>
  <si>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</si>
  <si>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</si>
  <si>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</si>
  <si>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</si>
  <si>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</si>
  <si>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</si>
  <si>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</si>
  <si>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</si>
  <si>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</si>
  <si>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</si>
  <si>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</si>
  <si>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</si>
  <si>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</si>
  <si>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</si>
  <si>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</si>
  <si>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</si>
  <si>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</si>
  <si>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</si>
  <si>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</si>
  <si>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</si>
  <si>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</si>
  <si>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</si>
  <si>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</si>
  <si>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</si>
  <si>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</si>
  <si>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</si>
  <si>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</si>
  <si>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</si>
  <si>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</si>
  <si>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</si>
  <si>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</si>
  <si>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</si>
  <si>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</si>
  <si>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</si>
  <si>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</si>
  <si>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</si>
  <si>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</si>
  <si>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</si>
  <si>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</si>
  <si>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</si>
  <si>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</si>
  <si>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</si>
  <si>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</si>
  <si>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</si>
  <si>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</si>
  <si>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</si>
  <si>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</si>
  <si>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</si>
  <si>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</si>
  <si>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</si>
  <si>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</si>
  <si>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</si>
  <si>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</si>
  <si>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</si>
  <si>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</si>
  <si>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</si>
  <si>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</si>
  <si>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</si>
  <si>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</si>
  <si>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</si>
  <si>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</si>
  <si>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</si>
  <si>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</si>
  <si>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</si>
  <si>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</si>
  <si>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</si>
  <si>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</si>
  <si>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</si>
  <si>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</si>
  <si>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</si>
  <si>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</si>
  <si>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</si>
  <si>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</si>
  <si>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</si>
  <si>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</si>
  <si>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</si>
  <si>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</si>
  <si>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</si>
  <si>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</si>
  <si>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</si>
  <si>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</si>
  <si>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</si>
  <si>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</si>
  <si>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</si>
  <si>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</si>
  <si>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</si>
  <si>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</si>
  <si>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</si>
  <si>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</si>
  <si>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</si>
  <si>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</si>
  <si>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</si>
  <si>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</si>
  <si>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</si>
  <si>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</si>
  <si>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</si>
  <si>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</si>
  <si>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</si>
  <si>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</si>
  <si>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</si>
  <si>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</si>
  <si>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</si>
  <si>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</si>
  <si>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</si>
  <si>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</si>
  <si>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</si>
  <si>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</si>
  <si>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</si>
  <si>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</si>
  <si>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</si>
  <si>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</si>
  <si>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</si>
  <si>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</si>
  <si>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</si>
  <si>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</si>
  <si>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</si>
  <si>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</si>
  <si>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</si>
  <si>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</si>
  <si>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</si>
  <si>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</si>
  <si>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</si>
  <si>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</si>
  <si>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</si>
  <si>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</si>
  <si>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</si>
  <si>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</si>
  <si>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</si>
  <si>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Chapel (near  LCH UG15)</t>
  </si>
  <si>
    <t>Status</t>
  </si>
  <si>
    <t>Updated</t>
  </si>
  <si>
    <t xml:space="preserve">Tsz Shing Oscar 
</t>
  </si>
  <si>
    <t>WONG (黃子誠)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</si>
</sst>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4">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3">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file:///C:\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file:///C:\Users\hoiyichan\Downloads\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file:///C:\Users\hoiyichan\Downloads\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20" dataDxfId="718" headerRowBorderDxfId="719" tableBorderDxfId="717" totalsRowBorderDxfId="716">
  <autoFilter ref="B2:DM51" xr:uid="{A40E3A6D-1066-4C6D-8DC4-5DAEE3358E36}"/>
  <tableColumns count="116">
    <tableColumn id="1" xr3:uid="{D7748788-3A4F-4A30-9681-6DA0F85D494A}" uniqueName="1" name="Term" queryTableFieldId="1" dataDxfId="715"/>
    <tableColumn id="2" xr3:uid="{077DBD3B-B5E8-47E1-A473-8610EA217896}" uniqueName="2" name="Course Code" queryTableFieldId="2" dataDxfId="714"/>
    <tableColumn id="3" xr3:uid="{F02E0845-4570-4395-8D12-30E7255DBD82}" uniqueName="3" name="Part of Terms" queryTableFieldId="3" dataDxfId="713"/>
    <tableColumn id="4" xr3:uid="{D4DE6E12-4E69-45B6-9570-016962D26AFA}" uniqueName="4" name="CRN" queryTableFieldId="4" dataDxfId="712"/>
    <tableColumn id="59" xr3:uid="{5545B1B9-ACBF-4BA1-B60F-FF9BC37066ED}" uniqueName="59" name="Department / Unit" queryTableFieldId="59" dataDxfId="711"/>
    <tableColumn id="33" xr3:uid="{D81E72FE-A02B-4E24-B430-30FF2896B80F}" uniqueName="33" name="Team" queryTableFieldId="176" dataDxfId="710"/>
    <tableColumn id="5" xr3:uid="{0E84BBB8-C1F9-45A4-A2AC-75084D22C124}" uniqueName="5" name="Series Name (Chi)" queryTableFieldId="5" dataDxfId="709"/>
    <tableColumn id="6" xr3:uid="{AEAC1B02-0EEA-400B-9D37-494D62EE6748}" uniqueName="6" name="Series Name (Eng)" queryTableFieldId="6" dataDxfId="708"/>
    <tableColumn id="7" xr3:uid="{4F22E275-9351-4CE2-A19D-90FD128A590D}" uniqueName="7" name="Activity Title (Chi)" queryTableFieldId="7" dataDxfId="707"/>
    <tableColumn id="8" xr3:uid="{528C9D2A-FAAC-41FA-B8D1-C627373226B1}" uniqueName="8" name="Activity Title (Eng)" queryTableFieldId="8" dataDxfId="706"/>
    <tableColumn id="57" xr3:uid="{35E894F4-7792-44EF-830A-BA9267DEC81C}" uniqueName="57" name="Session Title" queryTableFieldId="57" dataDxfId="705"/>
    <tableColumn id="9" xr3:uid="{E3247E3B-C5D2-4DB1-A9E5-1377A5277F43}" uniqueName="9" name="Objectives / Expected Learning Outcomes (Eng)" queryTableFieldId="9" dataDxfId="704"/>
    <tableColumn id="10" xr3:uid="{5DC2DC5C-E650-479A-8505-5A74B5452896}" uniqueName="10" name="Description (Eng)" queryTableFieldId="10" dataDxfId="703"/>
    <tableColumn id="55" xr3:uid="{E8C8CC39-AF79-4015-B065-5FA9968E9A67}" uniqueName="55" name="Include in Online Registration? _x000a_(Y/N)" queryTableFieldId="55" dataDxfId="702"/>
    <tableColumn id="44" xr3:uid="{828EAD3E-4A90-4091-9B2F-0540E68EACCB}" uniqueName="44" name="Send Auto-reminder? _x000a_(Y/N)" queryTableFieldId="178" dataDxfId="701"/>
    <tableColumn id="75" xr3:uid="{840161F4-C134-4388-9B81-0ED44D8714DE}" uniqueName="75" name="Learning Domain" queryTableFieldId="76" dataDxfId="700"/>
    <tableColumn id="11" xr3:uid="{9049CF41-AD47-487C-820B-AE446578038F}" uniqueName="11" name="Learning Domain (Short)" queryTableFieldId="11" dataDxfId="699"/>
    <tableColumn id="12" xr3:uid="{1CBF9600-AA04-47F3-8AC0-D001BDDAD4B4}" uniqueName="12" name="Leadership LS" queryTableFieldId="12" dataDxfId="698"/>
    <tableColumn id="13" xr3:uid="{2F03DA5D-6362-4E22-A171-B099DB75C293}" uniqueName="13" name="Entrepreneurship ENT" queryTableFieldId="13" dataDxfId="697"/>
    <tableColumn id="14" xr3:uid="{38129F18-E3F1-492C-8017-A0B0C110E25A}" uniqueName="14" name="Well-being (Physical) WBP" queryTableFieldId="14" dataDxfId="696"/>
    <tableColumn id="15" xr3:uid="{48F47765-049A-41B4-968D-91D6C81BD79E}" uniqueName="15" name="Well-being (Mental) WBM" queryTableFieldId="15" dataDxfId="695"/>
    <tableColumn id="16" xr3:uid="{61AFAC1B-4E93-4249-9B58-9AC7F9692D83}" uniqueName="16" name="Language Enhancement LE" queryTableFieldId="16" dataDxfId="694"/>
    <tableColumn id="17" xr3:uid="{5556ED20-28B1-4E23-B642-C74B8790B0D5}" uniqueName="17" name="Cross-Cultural Appreciation_x000a_&amp; Integration CCAI" queryTableFieldId="17" dataDxfId="693"/>
    <tableColumn id="18" xr3:uid="{417B9DA7-97BB-4B24-807B-595DE68AAD85}" uniqueName="18" name="Sustainability SUS" queryTableFieldId="18" dataDxfId="692"/>
    <tableColumn id="19" xr3:uid="{0D4423B5-07A2-4860-88E4-1F1FB6C68889}" uniqueName="19" name="Digital Literacy DL" queryTableFieldId="19" dataDxfId="691"/>
    <tableColumn id="20" xr3:uid="{6D5C3994-3849-4219-AB2A-6F6E9C48394B}" uniqueName="20" name="Career Development  CR" queryTableFieldId="20" dataDxfId="690"/>
    <tableColumn id="22" xr3:uid="{956CD75C-7505-4DAA-A858-BFDACDA44974}" uniqueName="22" name="Total" queryTableFieldId="22" dataDxfId="689"/>
    <tableColumn id="106" xr3:uid="{43A0F816-A899-46C0-9293-399AA28CB75C}" uniqueName="106" name="Programme Type" queryTableFieldId="110" dataDxfId="688"/>
    <tableColumn id="23" xr3:uid="{774ECFEB-A824-4104-BB1D-7A4BBEEB3497}" uniqueName="23" name="Delivery Mode" queryTableFieldId="23" dataDxfId="687"/>
    <tableColumn id="24" xr3:uid="{C62B0C86-6DB8-473B-A6FC-0490C3374A1C}" uniqueName="24" name="Medium_x000a_of Instruction_x000a_(ENG)" queryTableFieldId="24" dataDxfId="686"/>
    <tableColumn id="77" xr3:uid="{4C1343D4-F660-46DA-91D7-8FD39B05EC37}" uniqueName="77" name="Medium_x000a_of Instruction_x000a_(Cantonese)" queryTableFieldId="78" dataDxfId="685"/>
    <tableColumn id="76" xr3:uid="{D7811E76-917F-467A-9496-A9E79CC395A7}" uniqueName="76" name="Medium_x000a_of Instruction_x000a_(PTH)" queryTableFieldId="77" dataDxfId="684"/>
    <tableColumn id="26" xr3:uid="{EF664E21-C2D2-4B85-8849-5B0023959F00}" uniqueName="26" name="ILP Units Per Session" queryTableFieldId="26" dataDxfId="683"/>
    <tableColumn id="27" xr3:uid="{9A612552-23B6-46C8-87A5-4CE08ADB3163}" uniqueName="27" name="Quota" queryTableFieldId="27" dataDxfId="682"/>
    <tableColumn id="28" xr3:uid="{6198BDC7-1DED-43E2-860F-479C51887E77}" uniqueName="28" name="Total Units to be Offered" queryTableFieldId="28" dataDxfId="681"/>
    <tableColumn id="29" xr3:uid="{1035825E-EE62-4A69-8BF5-10CABE6E3396}" uniqueName="29" name="Lesson 1 _x000a_Date _x000a_(DD-MMM-YYYY)" queryTableFieldId="29" dataDxfId="680"/>
    <tableColumn id="105" xr3:uid="{2C28B08A-5CB6-4164-9871-2F4AEB61060D}" uniqueName="105" name="Lesson 1 (DOW)" queryTableFieldId="109" dataDxfId="679">
      <calculatedColumnFormula>WEEKDAY(Sheet_1_Table_1_137[[#This Row],[Lesson 1 
Date 
(DD-MMM-YYYY)]])</calculatedColumnFormula>
    </tableColumn>
    <tableColumn id="103" xr3:uid="{AF4D5235-07FE-45C7-A108-A9CC27FBD25E}" uniqueName="103" name="Lesson 1 _x000a_Start Time_x000a_(HH:MM)" queryTableFieldId="107" dataDxfId="678"/>
    <tableColumn id="56" xr3:uid="{E1D8545A-08B8-4ED9-B491-E1847EAEE6EC}" uniqueName="56" name="Lesson 1_x000a_End Time_x000a_(HH:MM)" queryTableFieldId="163" dataDxfId="677"/>
    <tableColumn id="58" xr3:uid="{86F1EB32-F83D-42E8-97C8-AB1C58999B37}" uniqueName="58" name="Lesson 1 _x000a_Venue" queryTableFieldId="58" dataDxfId="676"/>
    <tableColumn id="113" xr3:uid="{A67A8570-6DD6-46CF-9685-0A3C5B2C84D0}" uniqueName="113" name="Lesson 2_x000a_Date _x000a_(DD-MMM-YYYY)" queryTableFieldId="120" dataDxfId="675"/>
    <tableColumn id="114" xr3:uid="{33C08BF5-0924-41B2-8143-09ACEA94978D}" uniqueName="114" name="Lesson 2 (DOW)" queryTableFieldId="119" dataDxfId="674">
      <calculatedColumnFormula>WEEKDAY(Sheet_1_Table_1_137[[#This Row],[Lesson 1 
Date 
(DD-MMM-YYYY)]])</calculatedColumnFormula>
    </tableColumn>
    <tableColumn id="115" xr3:uid="{2199361E-D981-49DF-A175-2F52A017AF1D}" uniqueName="115" name="Lesson 2_x000a_Start Time_x000a_(HH:MM)" queryTableFieldId="118" dataDxfId="673"/>
    <tableColumn id="60" xr3:uid="{66B4A5EA-26B9-40C9-AC34-FFFB22B0311C}" uniqueName="60" name="Lesson 2_x000a_End Time_x000a_(HH:MM)" queryTableFieldId="164" dataDxfId="672"/>
    <tableColumn id="116" xr3:uid="{CDD459D2-C3E6-477C-9BD1-E53F061DD3F4}" uniqueName="116" name="Lesson 2_x000a_ Venue" queryTableFieldId="117" dataDxfId="671"/>
    <tableColumn id="104" xr3:uid="{593B6CAF-5566-4E60-8ABB-0F8DB90EC7B0}" uniqueName="104" name="Lesson 3_x000a_Date _x000a_(DD-MMM-YYYY)" queryTableFieldId="108" dataDxfId="670"/>
    <tableColumn id="112" xr3:uid="{DE05FD11-A130-45EF-89A1-E4ED1057C8C7}" uniqueName="112" name="Lesson 3 (DOW)" queryTableFieldId="116" dataDxfId="669">
      <calculatedColumnFormula>WEEKDAY([8]!Sheet_1_Table_1_13[[#This Row],[Lesson 3
Date 
(DD-MMM-YYYY)]])</calculatedColumnFormula>
    </tableColumn>
    <tableColumn id="111" xr3:uid="{39E0E4B7-B146-440F-825C-7AF5BAE8F504}" uniqueName="111" name="Lesson 3_x000a_Start Time_x000a_(HH:MM)" queryTableFieldId="115" dataDxfId="668"/>
    <tableColumn id="62" xr3:uid="{2435C6E3-B8D6-4F49-916D-5ED44C119A0A}" uniqueName="62" name="Lesson 3_x000a_End Time_x000a_(HH:MM)" queryTableFieldId="165" dataDxfId="667"/>
    <tableColumn id="110" xr3:uid="{46D72D1D-BDC0-4DF0-9FB8-76DE96E09C7E}" uniqueName="110" name="Lesson 3_x000a_ Venue" queryTableFieldId="114" dataDxfId="666"/>
    <tableColumn id="109" xr3:uid="{AB76124B-A7D0-4A66-9CEB-1E6B0D0B5E53}" uniqueName="109" name="Lesson 4_x000a_Date _x000a_(DD-MMM-YYYY)" queryTableFieldId="113" dataDxfId="665"/>
    <tableColumn id="108" xr3:uid="{C629B68F-B4F1-497D-BF9D-7E31DD36E5AE}" uniqueName="108" name="Lesson 4 (DOW)" queryTableFieldId="112" dataDxfId="664">
      <calculatedColumnFormula>WEEKDAY([8]!Sheet_1_Table_1_13[[#This Row],[Lesson 4
Date 
(DD-MMM-YYYY)]])</calculatedColumnFormula>
    </tableColumn>
    <tableColumn id="117" xr3:uid="{6AD9D619-8C92-41CF-B91D-AA5BE03285EE}" uniqueName="117" name="Lesson 4_x000a_Start Time_x000a_(HH:MM)" queryTableFieldId="121" dataDxfId="663"/>
    <tableColumn id="64" xr3:uid="{D2641D8B-3CDA-4EF8-87F9-DA8F65265747}" uniqueName="64" name="Lesson 4_x000a_End Time_x000a_(HH:MM)" queryTableFieldId="166" dataDxfId="662"/>
    <tableColumn id="107" xr3:uid="{A0AC3B58-00DC-4FCB-9FA1-C65D295EFFA3}" uniqueName="107" name="Lesson 4_x000a_ Venue" queryTableFieldId="111" dataDxfId="661"/>
    <tableColumn id="122" xr3:uid="{0900E8C5-53A3-4BF9-87C9-A9D2AA821051}" uniqueName="122" name="Lesson 5_x000a_Date _x000a_(DD-MMM-YYYY)" queryTableFieldId="130" dataDxfId="660"/>
    <tableColumn id="123" xr3:uid="{DFC3A0A2-91C5-4300-AE52-DFD7AD7A8B85}" uniqueName="123" name="Lesson 5 (DOW)" queryTableFieldId="129" dataDxfId="659">
      <calculatedColumnFormula>WEEKDAY([8]!Sheet_1_Table_1_13[[#This Row],[Lesson 5
Date 
(DD-MMM-YYYY)]])</calculatedColumnFormula>
    </tableColumn>
    <tableColumn id="124" xr3:uid="{65F5AF6E-19D5-4DC5-AD9F-86D962561408}" uniqueName="124" name="Lesson 5_x000a_Start Time_x000a_(HH:MM)" queryTableFieldId="128" dataDxfId="658"/>
    <tableColumn id="65" xr3:uid="{CF9A3AC8-B263-48B6-9535-B13C252FE81F}" uniqueName="65" name="Lesson 5_x000a_End Time_x000a_(HH:MM)" queryTableFieldId="167" dataDxfId="657"/>
    <tableColumn id="125" xr3:uid="{3A467DD9-C6BE-4A59-81D1-8F5AC079289B}" uniqueName="125" name="Lesson 5_x000a_ Venue" queryTableFieldId="127" dataDxfId="656"/>
    <tableColumn id="118" xr3:uid="{1801120D-CED7-4E71-A547-E782D3E7F1C7}" uniqueName="118" name="Lesson 6_x000a_Date _x000a_(DD-MMM-YYYY)" queryTableFieldId="126" dataDxfId="655"/>
    <tableColumn id="119" xr3:uid="{A51A7B24-AF66-40EB-85FD-0A17AA665AFE}" uniqueName="119" name="Lesson 6 (DOW)" queryTableFieldId="125" dataDxfId="654">
      <calculatedColumnFormula>WEEKDAY([8]!Sheet_1_Table_1_13[[#This Row],[Lesson 6
Date 
(DD-MMM-YYYY)]])</calculatedColumnFormula>
    </tableColumn>
    <tableColumn id="120" xr3:uid="{D6A37EAD-A368-4A11-8BB9-D7EA094C4A7F}" uniqueName="120" name="Lesson 6_x000a_Start Time_x000a_(HH:MM)" queryTableFieldId="124" dataDxfId="653"/>
    <tableColumn id="43" xr3:uid="{4C5180CB-0B0F-49A0-8195-B0230000E5D9}" uniqueName="43" name="Lesson 6_x000a_End Time_x000a_(HH:MM)" queryTableFieldId="162" dataDxfId="652"/>
    <tableColumn id="121" xr3:uid="{D7EAA09D-2D4F-40CA-B22A-37AEE2A31766}" uniqueName="121" name="Lesson 6_x000a_ Venue" queryTableFieldId="123" dataDxfId="651"/>
    <tableColumn id="21" xr3:uid="{F78B37D5-37ED-4028-B38D-5AC6A78FBB7D}" uniqueName="21" name="Instructor / Speaker (1)_x000a_Title" queryTableFieldId="132" dataDxfId="650"/>
    <tableColumn id="34" xr3:uid="{356217A1-AA90-4B39-9CD8-447E669D8B93}" uniqueName="34" name="Instructor / Speaker (1)_x000a_First Name" queryTableFieldId="34" dataDxfId="649"/>
    <tableColumn id="30" xr3:uid="{43DCE7E7-28BC-4B30-B6B5-A0B79A4AC57E}" uniqueName="30" name="Instructor / Speaker (1)_x000a_Last Name _x000a_(in CAPITAL letter)" queryTableFieldId="133" dataDxfId="648"/>
    <tableColumn id="35" xr3:uid="{0741A0BD-3481-49A6-8326-B1FC0BED4E72}" uniqueName="35" name="Instructor / Speaker (1)_x000a_Job Title" queryTableFieldId="35" dataDxfId="647"/>
    <tableColumn id="37" xr3:uid="{89486FFD-D37D-4965-A2DE-E2C786B0DCEC}" uniqueName="37" name="Instructor / Speaker (2)_x000a_Title" queryTableFieldId="137" dataDxfId="646"/>
    <tableColumn id="36" xr3:uid="{4A0DCB0C-6DFF-432D-949D-A50458C8BC30}" uniqueName="36" name="Instructor / Speaker (2)_x000a_First Name" queryTableFieldId="136" dataDxfId="645"/>
    <tableColumn id="32" xr3:uid="{D8F49CBD-2CA3-47B7-8480-2C4B617AF061}" uniqueName="32" name="Instructor / Speaker (2)_x000a_Last Name _x000a_(in CAPITAL letter)" queryTableFieldId="135" dataDxfId="644"/>
    <tableColumn id="31" xr3:uid="{8EE71A8D-0964-4F29-B82D-49C1FD6A0C4E}" uniqueName="31" name="Instructor / Speaker (2)_x000a_Job Title" queryTableFieldId="134" dataDxfId="643"/>
    <tableColumn id="40" xr3:uid="{C9E8072D-8C28-4A5E-BD89-5BD65C65422D}" uniqueName="40" name="Fees" queryTableFieldId="179" dataDxfId="642"/>
    <tableColumn id="78" xr3:uid="{5D43FCB7-9578-4BA5-9AA6-AFC2191A0FD8}" uniqueName="78" name="Deposits" queryTableFieldId="79" dataDxfId="641"/>
    <tableColumn id="38" xr3:uid="{8AFCECCC-C03E-41DD-A121-B945B5EB3BAE}" uniqueName="38" name="Assembly Time _x000a_(for Off-campus Visit)" queryTableFieldId="38" dataDxfId="640"/>
    <tableColumn id="69" xr3:uid="{A0DC8BA0-836F-49E7-B278-904F3B4B1B47}" uniqueName="69" name="Assembly Location_x000a_(for Off-campus Visit)" queryTableFieldId="172" dataDxfId="639"/>
    <tableColumn id="39" xr3:uid="{80EFEAA8-228E-4CCC-9F95-94E59D32CF5C}" uniqueName="39" name="Remarks to Students (if applicable)" queryTableFieldId="39" dataDxfId="638"/>
    <tableColumn id="70" xr3:uid="{98AD68CB-CF8F-4934-8BDE-960ABDFA2136}" uniqueName="70" name="Zoom URL_x000a_(if any)" queryTableFieldId="183" dataDxfId="637"/>
    <tableColumn id="42" xr3:uid="{82CD7B03-A110-4178-BAF8-E860660C413E}" uniqueName="42" name="Meeting ID_x000a_(if any)" queryTableFieldId="181" dataDxfId="636"/>
    <tableColumn id="41" xr3:uid="{F765CC09-1EAC-4713-9BBA-C2D55B88B34B}" uniqueName="41" name="Meeting Passcode_x000a_(if any)" queryTableFieldId="180" dataDxfId="635"/>
    <tableColumn id="72" xr3:uid="{8BE07292-6C9F-4E0D-8DCF-0233021B6BF6}" uniqueName="72" name="Programme In-charge 1_x000a_Name" queryTableFieldId="184" dataDxfId="634"/>
    <tableColumn id="73" xr3:uid="{00A79BFA-E82D-4BFF-B308-99AC6C1CEFC0}" uniqueName="73" name="Programme In-charge 1_x000a_Email" queryTableFieldId="185" dataDxfId="633"/>
    <tableColumn id="45" xr3:uid="{E12816DD-F42D-46EE-87A7-077910C76EAD}" uniqueName="45" name="Programme In-charge 2_x000a_Name" queryTableFieldId="45" dataDxfId="632"/>
    <tableColumn id="46" xr3:uid="{E4DFDF1B-EEB5-401D-AE96-66AC12E87445}" uniqueName="46" name="Programme In-charge 2_x000a_Email" queryTableFieldId="46" dataDxfId="631"/>
    <tableColumn id="49" xr3:uid="{8A1BA69C-76D2-4131-9758-F7BFDDCF1750}" uniqueName="49" name="Sustainable Development Goals (Y/N)" queryTableFieldId="49" dataDxfId="630"/>
    <tableColumn id="50" xr3:uid="{5FFC2E32-5CA2-40E3-AB0F-B0A409E64E4E}" uniqueName="50" name="SDG1 _x000a_No Poverty" queryTableFieldId="50" dataDxfId="629"/>
    <tableColumn id="51" xr3:uid="{DBAE042D-3250-4ACE-8FB4-B41C35C1467E}" uniqueName="51" name="SDG2_x000a_Zero Hunger" queryTableFieldId="51" dataDxfId="628"/>
    <tableColumn id="52" xr3:uid="{3E8FD7CA-C338-4CA2-B3EC-84E92D66CF3E}" uniqueName="52" name="SDG3_x000a_Good Health and well-being" queryTableFieldId="52" dataDxfId="627"/>
    <tableColumn id="53" xr3:uid="{7FB441CC-7ECB-4A31-A30B-B5A2071ACC99}" uniqueName="53" name="SDG4_x000a_Quality Education" queryTableFieldId="53" dataDxfId="626"/>
    <tableColumn id="54" xr3:uid="{2F4AEF97-B18D-4CAE-ACFB-BB8A5B840A03}" uniqueName="54" name="SDG5_x000a_ Gender Equality" queryTableFieldId="54" dataDxfId="625"/>
    <tableColumn id="101" xr3:uid="{F9B987B8-DFCD-4F17-AD6F-41D153E48D8B}" uniqueName="101" name="SDG6_x000a_ Clean Water &amp; Sanitation" queryTableFieldId="102" dataDxfId="624"/>
    <tableColumn id="100" xr3:uid="{CFC71505-FD90-4B83-9673-29A0BE2AB232}" uniqueName="100" name="SDG7 Affordable &amp; Clean Energy" queryTableFieldId="101" dataDxfId="623"/>
    <tableColumn id="99" xr3:uid="{0B7BC176-D754-44F8-8D59-1E1AFB83C0AE}" uniqueName="99" name="SDG8 _x000a_Decent Work &amp; Economic Growth" queryTableFieldId="100" dataDxfId="622"/>
    <tableColumn id="98" xr3:uid="{8871732D-FA4F-4214-BCFC-908299A3DE32}" uniqueName="98" name="SDG9_x000a_Industry, Innovation &amp; Infrastructure" queryTableFieldId="99" dataDxfId="621"/>
    <tableColumn id="97" xr3:uid="{4228A4FF-CC11-4EE8-8F6F-18AE15210DC2}" uniqueName="97" name="SDG10_x000a_ Reduced inequalities" queryTableFieldId="98" dataDxfId="620"/>
    <tableColumn id="96" xr3:uid="{85181828-A336-4CC4-8762-0C44A3C79AD7}" uniqueName="96" name="SDG11 Sustainable Cities &amp; Communities" queryTableFieldId="97" dataDxfId="619"/>
    <tableColumn id="95" xr3:uid="{162CD17F-2317-4970-82E9-69607BEEADD3}" uniqueName="95" name="SDG12 Responsible Consumption &amp; Production" queryTableFieldId="96" dataDxfId="618"/>
    <tableColumn id="94" xr3:uid="{2A601848-1C12-4E32-A815-FF48D830EB28}" uniqueName="94" name="SDG13_x000a_ Climate Action" queryTableFieldId="95" dataDxfId="617"/>
    <tableColumn id="93" xr3:uid="{2FA09567-16AB-4B0B-8359-A8B8AC5C39ED}" uniqueName="93" name="SDG14_x000a_Life Below Water" queryTableFieldId="94" dataDxfId="616"/>
    <tableColumn id="92" xr3:uid="{AF8F77B5-C225-4479-B7B5-98F7DA29E512}" uniqueName="92" name="SDG15 _x000a_Life on Land" queryTableFieldId="93" dataDxfId="615"/>
    <tableColumn id="91" xr3:uid="{431E7037-89C6-495C-937F-CF903BC4E0EB}" uniqueName="91" name="SDG16 Peace, Justice &amp; Strong Institutions" queryTableFieldId="92" dataDxfId="614"/>
    <tableColumn id="90" xr3:uid="{6C771BA0-E313-4216-9014-E65551D541D8}" uniqueName="90" name="SDG17 Partnerships for the Goals" queryTableFieldId="91" dataDxfId="613"/>
    <tableColumn id="63" xr3:uid="{F1A01C60-F697-4733-A5F9-E839B275D89E}" uniqueName="63" name="Country/Place" queryTableFieldId="64" dataDxfId="612"/>
    <tableColumn id="83" xr3:uid="{06A2386C-4F2C-42A1-8FF4-C68D22926E74}" uniqueName="83" name="Credit Type" queryTableFieldId="84" dataDxfId="611"/>
    <tableColumn id="84" xr3:uid="{6A74AE83-ECCB-458D-87BD-49ADE38226FD}" uniqueName="84" name="Data Type" queryTableFieldId="85" dataDxfId="610"/>
    <tableColumn id="61" xr3:uid="{37AE1747-9D55-4610-B3BB-FC6F00C83AA6}" uniqueName="61" name="UAA" queryTableFieldId="62" dataDxfId="609"/>
    <tableColumn id="86" xr3:uid="{9A2CA65F-F238-45B6-BBA9-B80148B1205B}" uniqueName="86" name="Programme Category" queryTableFieldId="87" dataDxfId="608"/>
    <tableColumn id="87" xr3:uid="{2FE55644-B8B3-4A85-9879-DB598AF4A5B1}" uniqueName="87" name="Whole Person Development Cocurriculum" queryTableFieldId="88" dataDxfId="607"/>
    <tableColumn id="88" xr3:uid="{69CB62C6-AC22-44D0-AA87-4B825EC59374}" uniqueName="88" name="Moral Education" queryTableFieldId="89" dataDxfId="606"/>
    <tableColumn id="89" xr3:uid="{FB1025A7-D4BB-45D7-B6A6-FD3E8C1D85EA}" uniqueName="89" name="Social Responsible Citizenship" queryTableFieldId="90" dataDxfId="605"/>
    <tableColumn id="47" xr3:uid="{0C051E3B-AAEC-4021-8571-4CF05AE95700}" uniqueName="47" name="Lingnan Language Enhancement Initiative (L2EI)_x000a_(Y/N)" queryTableFieldId="186" dataDxfId="604"/>
    <tableColumn id="25" xr3:uid="{CF0A9AAF-696A-439D-B660-2E17973E2AE7}" uniqueName="25" name="Leadership Enhancement Programme (LEP)_x000a_(Y/N)" queryTableFieldId="25" dataDxfId="603"/>
    <tableColumn id="66" xr3:uid="{869262EB-1F18-4657-948C-98B631B1E9AA}" uniqueName="66" name="TALENT - The Lingnan iPortfolio" queryTableFieldId="169" dataDxfId="602"/>
    <tableColumn id="67" xr3:uid="{9B5221BA-E1F8-4B98-8E59-FAF607557E73}" uniqueName="67" name="Has Registration" queryTableFieldId="170" dataDxfId="601"/>
    <tableColumn id="68" xr3:uid="{00BB99DF-7353-4C4D-BB11-59AF694A99CF}" uniqueName="68" name="OSA Portal Registration" queryTableFieldId="171" dataDxfId="6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599" dataDxfId="597" headerRowBorderDxfId="598" tableBorderDxfId="596" totalsRowBorderDxfId="595">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594"/>
    <tableColumn id="2" xr3:uid="{6D4C7AC7-B5B9-4F19-BD1A-0E14DDF13E31}" uniqueName="2" name="Course Code" queryTableFieldId="2" dataDxfId="593"/>
    <tableColumn id="3" xr3:uid="{192AC056-1847-40F8-8F82-72A8051AC876}" uniqueName="3" name="Part of Terms" queryTableFieldId="3" dataDxfId="592"/>
    <tableColumn id="4" xr3:uid="{4E86B21C-621F-4F75-AC71-7F5FBA8D9431}" uniqueName="4" name="CRN" queryTableFieldId="4" dataDxfId="591"/>
    <tableColumn id="59" xr3:uid="{859EC33A-F60A-4770-96AE-FC4B88DA9B2B}" uniqueName="59" name="Department / Unit" queryTableFieldId="59" dataDxfId="590"/>
    <tableColumn id="33" xr3:uid="{D78F8969-587E-45D9-B0D2-8886CD1CDB3C}" uniqueName="33" name="Team" queryTableFieldId="176" dataDxfId="589"/>
    <tableColumn id="5" xr3:uid="{3091CDF5-6012-4964-9133-F4717F706094}" uniqueName="5" name="Series Name (Chi)" queryTableFieldId="5" dataDxfId="588"/>
    <tableColumn id="6" xr3:uid="{6235A10E-1A74-408E-97F6-F19A95C8E022}" uniqueName="6" name="Series Name (Eng)" queryTableFieldId="6" dataDxfId="587"/>
    <tableColumn id="7" xr3:uid="{7DDA894D-ECC7-4EDF-8AC8-EF30AC14EA39}" uniqueName="7" name="Activity Title (Chi)" queryTableFieldId="7" dataDxfId="586"/>
    <tableColumn id="8" xr3:uid="{8D6FDFBB-4A7C-4F40-941E-7AC46955A39C}" uniqueName="8" name="Activity Title (Eng)" queryTableFieldId="8" dataDxfId="585"/>
    <tableColumn id="57" xr3:uid="{9A69982E-D8AE-417A-9CB1-E4087BC3F1B3}" uniqueName="57" name="Session Title" queryTableFieldId="57" dataDxfId="584"/>
    <tableColumn id="9" xr3:uid="{438844F7-10E9-4996-BFB3-AD8D4E624201}" uniqueName="9" name="Objectives / Expected Learning Outcomes (Eng)" queryTableFieldId="9" dataDxfId="583"/>
    <tableColumn id="10" xr3:uid="{36B02FFC-4E2E-4F57-9B09-61AA1E65D3D8}" uniqueName="10" name="Description (Eng)" queryTableFieldId="10" dataDxfId="582"/>
    <tableColumn id="55" xr3:uid="{2935BF27-E3C1-4A81-AEC4-C6D246AD5045}" uniqueName="55" name="Include in Online Registration? _x000a_(Y/N)" queryTableFieldId="55" dataDxfId="581"/>
    <tableColumn id="44" xr3:uid="{1C780AA2-B80A-4263-B285-96DF37EDDDB7}" uniqueName="44" name="Send Auto-reminder? _x000a_(Y/N)" queryTableFieldId="178" dataDxfId="580"/>
    <tableColumn id="75" xr3:uid="{5284AB7B-E6EB-441C-B5EF-DB1DF7E75076}" uniqueName="75" name="Learning Domain" queryTableFieldId="76" dataDxfId="579"/>
    <tableColumn id="11" xr3:uid="{683D7AC2-9C55-4506-95FD-2431484CF333}" uniqueName="11" name="Learning Domain (Short)" queryTableFieldId="11" dataDxfId="578"/>
    <tableColumn id="12" xr3:uid="{887AA638-1DA6-4850-8C31-BC67F4263E38}" uniqueName="12" name="Leadership LS" queryTableFieldId="12" dataDxfId="577"/>
    <tableColumn id="13" xr3:uid="{A5480438-52AB-40B6-A4AE-AB4ACFD85EB5}" uniqueName="13" name="Entrepreneurship ENT" queryTableFieldId="13" dataDxfId="576"/>
    <tableColumn id="14" xr3:uid="{C05D8155-D25A-4B0C-9F16-22922F2AC532}" uniqueName="14" name="Well-being (Physical) WBP" queryTableFieldId="14" dataDxfId="575"/>
    <tableColumn id="15" xr3:uid="{22C604ED-4C37-4EA5-A62D-E3EB28792BCB}" uniqueName="15" name="Well-being (Mental) WBM" queryTableFieldId="15" dataDxfId="574"/>
    <tableColumn id="16" xr3:uid="{86AF3943-2F6D-4D20-B542-5F3AB13B3A8A}" uniqueName="16" name="Language Enhancement LE" queryTableFieldId="16" dataDxfId="573"/>
    <tableColumn id="17" xr3:uid="{E4E6A344-2854-4CAF-8CA7-6FA62B5A0E47}" uniqueName="17" name="Cross-Cultural Appreciation_x000a_&amp; Integration CCAI" queryTableFieldId="17" dataDxfId="572"/>
    <tableColumn id="18" xr3:uid="{E604612C-428D-4C79-A8BD-AF6DDF3E9FEB}" uniqueName="18" name="Sustainability SUS" queryTableFieldId="18" dataDxfId="571"/>
    <tableColumn id="19" xr3:uid="{22B288B1-C6D8-47F7-BADA-7D212FC85D08}" uniqueName="19" name="Digital Literacy DL" queryTableFieldId="19" dataDxfId="570"/>
    <tableColumn id="20" xr3:uid="{5224CF36-41DC-41E8-BB7F-49F5EE5EE980}" uniqueName="20" name="Career Development  CR" queryTableFieldId="20" dataDxfId="569"/>
    <tableColumn id="22" xr3:uid="{C7DFD695-5770-41D4-8986-54942418E933}" uniqueName="22" name="Total" queryTableFieldId="22" dataDxfId="568"/>
    <tableColumn id="106" xr3:uid="{A044A788-1A95-4022-818A-7E5D8CFC7569}" uniqueName="106" name="Programme Type" queryTableFieldId="110" dataDxfId="567"/>
    <tableColumn id="23" xr3:uid="{7AA14734-E685-42A8-8D40-579C76E30899}" uniqueName="23" name="Delivery Mode" queryTableFieldId="23" dataDxfId="566"/>
    <tableColumn id="24" xr3:uid="{AA7ADF04-6364-40D4-8640-9D5AF8A75C11}" uniqueName="24" name="Medium_x000a_of Instruction_x000a_(ENG)" queryTableFieldId="24" dataDxfId="565"/>
    <tableColumn id="77" xr3:uid="{A70927C6-AEE2-4571-B033-5D32B78DE73A}" uniqueName="77" name="Medium_x000a_of Instruction_x000a_(Cantonese)" queryTableFieldId="78" dataDxfId="564"/>
    <tableColumn id="76" xr3:uid="{59925954-336D-4B0D-B0D5-FBC8E53BF79D}" uniqueName="76" name="Medium_x000a_of Instruction_x000a_(PTH)" queryTableFieldId="77" dataDxfId="563"/>
    <tableColumn id="26" xr3:uid="{41A7B763-8E6E-49AB-B639-CBD011C233FC}" uniqueName="26" name="ILP Units Per Session" queryTableFieldId="26" dataDxfId="562"/>
    <tableColumn id="27" xr3:uid="{AEE45615-B943-4EF9-901A-375522132758}" uniqueName="27" name="Quota" queryTableFieldId="27" dataDxfId="561"/>
    <tableColumn id="28" xr3:uid="{72EE6D6D-C0FB-4EFA-A62C-37307DB76F9D}" uniqueName="28" name="Total Units to be Offered" queryTableFieldId="28" dataDxfId="560"/>
    <tableColumn id="29" xr3:uid="{1C849655-B209-45C5-8CBF-388F0E8DBF0A}" uniqueName="29" name="Lesson 1 _x000a_Date _x000a_(DD-MMM-YYYY)" queryTableFieldId="29" dataDxfId="559"/>
    <tableColumn id="105" xr3:uid="{461B46C3-25F7-4891-BADB-D0F87B8AAE64}" uniqueName="105" name="Lesson 1 (DOW)" queryTableFieldId="109" dataDxfId="558">
      <calculatedColumnFormula>WEEKDAY(Sheet_1_Table_1_134[[#This Row],[Lesson 1 
Date 
(DD-MMM-YYYY)]])</calculatedColumnFormula>
    </tableColumn>
    <tableColumn id="103" xr3:uid="{867D0775-F943-48A8-BD67-35B320872AD9}" uniqueName="103" name="Lesson 1 _x000a_Start Time_x000a_(HH:MM)" queryTableFieldId="107" dataDxfId="557"/>
    <tableColumn id="56" xr3:uid="{21C792CC-415D-4371-80A6-3E7B253D7479}" uniqueName="56" name="Lesson 1_x000a_End Time_x000a_(HH:MM)" queryTableFieldId="163" dataDxfId="556"/>
    <tableColumn id="58" xr3:uid="{85F4D049-859B-41B7-AAF4-A14F4B8E7FE4}" uniqueName="58" name="Lesson 1 _x000a_Venue" queryTableFieldId="58" dataDxfId="555"/>
    <tableColumn id="113" xr3:uid="{A3791DAC-B2D1-43C5-AFA7-83C3B1283B7F}" uniqueName="113" name="Lesson 2_x000a_Date _x000a_(DD-MMM-YYYY)" queryTableFieldId="120" dataDxfId="554"/>
    <tableColumn id="114" xr3:uid="{FE2BEE25-1D42-4A30-9BA0-3B9A759EC189}" uniqueName="114" name="Lesson 2 (DOW)" queryTableFieldId="119" dataDxfId="553">
      <calculatedColumnFormula>WEEKDAY(Sheet_1_Table_1_134[[#This Row],[Lesson 2
Date 
(DD-MMM-YYYY)]])</calculatedColumnFormula>
    </tableColumn>
    <tableColumn id="115" xr3:uid="{3425014C-4675-429B-988E-F1625AE8625E}" uniqueName="115" name="Lesson 2_x000a_Start Time_x000a_(HH:MM)" queryTableFieldId="118" dataDxfId="552"/>
    <tableColumn id="60" xr3:uid="{EC914E46-AF95-4470-9537-B4D5F76E8105}" uniqueName="60" name="Lesson 2_x000a_End Time_x000a_(HH:MM)" queryTableFieldId="164" dataDxfId="551"/>
    <tableColumn id="116" xr3:uid="{0C393DF9-C45B-4675-A855-0C06054D6AEF}" uniqueName="116" name="Lesson 2_x000a_ Venue" queryTableFieldId="117" dataDxfId="550"/>
    <tableColumn id="104" xr3:uid="{A6AC1AF4-84B2-4FD2-BBA1-D81F23333D40}" uniqueName="104" name="Lesson 3_x000a_Date _x000a_(DD-MMM-YYYY)" queryTableFieldId="108" dataDxfId="549"/>
    <tableColumn id="112" xr3:uid="{C8A27A1E-5CB7-4C63-A69F-6531611EF606}" uniqueName="112" name="Lesson 3 (DOW)" queryTableFieldId="116" dataDxfId="548">
      <calculatedColumnFormula>WEEKDAY(Sheet_1_Table_1_134[[#This Row],[Lesson 3
Date 
(DD-MMM-YYYY)]])</calculatedColumnFormula>
    </tableColumn>
    <tableColumn id="111" xr3:uid="{F0C74ADB-0DA0-4A54-A289-F212088F8373}" uniqueName="111" name="Lesson 3_x000a_Start Time_x000a_(HH:MM)" queryTableFieldId="115" dataDxfId="547"/>
    <tableColumn id="62" xr3:uid="{6666641C-1169-40EF-8FE7-58A307696F36}" uniqueName="62" name="Lesson 3_x000a_End Time_x000a_(HH:MM)" queryTableFieldId="165" dataDxfId="546"/>
    <tableColumn id="110" xr3:uid="{AF3041DA-4272-4C35-B4E2-2C3EDC74D0FA}" uniqueName="110" name="Lesson 3_x000a_ Venue" queryTableFieldId="114" dataDxfId="545"/>
    <tableColumn id="109" xr3:uid="{F7A20110-050A-4634-BE2D-357E58737B3F}" uniqueName="109" name="Lesson 4_x000a_Date _x000a_(DD-MMM-YYYY)" queryTableFieldId="113" dataDxfId="544"/>
    <tableColumn id="108" xr3:uid="{73E2BBC0-559A-4B69-878C-E29A27097561}" uniqueName="108" name="Lesson 4 (DOW)" queryTableFieldId="112" dataDxfId="543">
      <calculatedColumnFormula>WEEKDAY(Sheet_1_Table_1_134[[#This Row],[Lesson 4
Date 
(DD-MMM-YYYY)]])</calculatedColumnFormula>
    </tableColumn>
    <tableColumn id="117" xr3:uid="{390F336B-BFAA-4C24-B0D3-8C7A82AE7CC1}" uniqueName="117" name="Lesson 4_x000a_Start Time_x000a_(HH:MM)" queryTableFieldId="121" dataDxfId="542"/>
    <tableColumn id="64" xr3:uid="{3245D2CA-54C6-4375-9E3A-14C87D3A79AB}" uniqueName="64" name="Lesson 4_x000a_End Time_x000a_(HH:MM)" queryTableFieldId="166" dataDxfId="541"/>
    <tableColumn id="107" xr3:uid="{FADE2270-59ED-4EBF-AA0D-0626727C4BAF}" uniqueName="107" name="Lesson 4_x000a_ Venue" queryTableFieldId="111" dataDxfId="540"/>
    <tableColumn id="122" xr3:uid="{144C7B43-8EC3-4BD0-81F5-B789A827F764}" uniqueName="122" name="Lesson 5_x000a_Date _x000a_(DD-MMM-YYYY)" queryTableFieldId="130" dataDxfId="539"/>
    <tableColumn id="123" xr3:uid="{986559F6-2746-4528-B514-B1E9BE8037CA}" uniqueName="123" name="Lesson 5 (DOW)" queryTableFieldId="129" dataDxfId="538">
      <calculatedColumnFormula>WEEKDAY(Sheet_1_Table_1_134[[#This Row],[Lesson 5
Date 
(DD-MMM-YYYY)]])</calculatedColumnFormula>
    </tableColumn>
    <tableColumn id="124" xr3:uid="{75E3B596-D104-4686-896B-380EC849DD8E}" uniqueName="124" name="Lesson 5_x000a_Start Time_x000a_(HH:MM)" queryTableFieldId="128" dataDxfId="537"/>
    <tableColumn id="65" xr3:uid="{4135AB9F-C055-4D19-9C88-E69A58AFBF51}" uniqueName="65" name="Lesson 5_x000a_End Time_x000a_(HH:MM)" queryTableFieldId="167" dataDxfId="536"/>
    <tableColumn id="125" xr3:uid="{9FA48A8C-4078-4D86-8822-0E4003F679F6}" uniqueName="125" name="Lesson 5_x000a_ Venue" queryTableFieldId="127" dataDxfId="535"/>
    <tableColumn id="118" xr3:uid="{1086449E-87EE-4F3F-A2D4-7B1555C84D7B}" uniqueName="118" name="Lesson 6_x000a_Date _x000a_(DD-MMM-YYYY)" queryTableFieldId="126" dataDxfId="534"/>
    <tableColumn id="119" xr3:uid="{97D3DF6B-9957-47B1-8D62-E1A3D3D1C56E}" uniqueName="119" name="Lesson 6 (DOW)" queryTableFieldId="125" dataDxfId="533">
      <calculatedColumnFormula>WEEKDAY(Sheet_1_Table_1_134[[#This Row],[Lesson 6
Date 
(DD-MMM-YYYY)]])</calculatedColumnFormula>
    </tableColumn>
    <tableColumn id="120" xr3:uid="{DF65F627-DEE6-4CA0-AC82-4F2921A6E376}" uniqueName="120" name="Lesson 6_x000a_Start Time_x000a_(HH:MM)" queryTableFieldId="124" dataDxfId="532"/>
    <tableColumn id="43" xr3:uid="{1D5687BB-E482-4642-8F28-35328B29D284}" uniqueName="43" name="Lesson 6_x000a_End Time_x000a_(HH:MM)" queryTableFieldId="162" dataDxfId="531"/>
    <tableColumn id="121" xr3:uid="{BED5C65F-4DE1-4BA5-BA39-7011BD21BF09}" uniqueName="121" name="Lesson 6_x000a_ Venue" queryTableFieldId="123" dataDxfId="530"/>
    <tableColumn id="21" xr3:uid="{0C1D5AFF-6A1D-4027-8DB5-D7D68E996DA8}" uniqueName="21" name="Instructor / Speaker (1)_x000a_Title" queryTableFieldId="132" dataDxfId="529"/>
    <tableColumn id="34" xr3:uid="{740C3496-325B-43B8-A616-BF415D107D48}" uniqueName="34" name="Instructor / Speaker (1)_x000a_First Name" queryTableFieldId="34" dataDxfId="528"/>
    <tableColumn id="30" xr3:uid="{DC8061E4-8F39-4F20-AC1A-8CB33DB6F715}" uniqueName="30" name="Instructor / Speaker (1)_x000a_Last Name _x000a_(in CAPITAL letter)" queryTableFieldId="133" dataDxfId="527"/>
    <tableColumn id="35" xr3:uid="{E485C282-9F3C-4ED3-BCE0-E90D5E04CF2D}" uniqueName="35" name="Instructor / Speaker (1)_x000a_Job Title" queryTableFieldId="35" dataDxfId="526"/>
    <tableColumn id="37" xr3:uid="{CC7863B6-6CE9-49EE-9822-5345541AF0A4}" uniqueName="37" name="Instructor / Speaker (2)_x000a_Title" queryTableFieldId="137" dataDxfId="525"/>
    <tableColumn id="36" xr3:uid="{8A8F085F-9ED2-4860-B2AF-83A49157FBC4}" uniqueName="36" name="Instructor / Speaker (2)_x000a_First Name" queryTableFieldId="136" dataDxfId="524"/>
    <tableColumn id="32" xr3:uid="{2F36FD22-4F0D-4FC7-9821-4194B3FFD08E}" uniqueName="32" name="Instructor / Speaker (2)_x000a_Last Name _x000a_(in CAPITAL letter)" queryTableFieldId="135" dataDxfId="523"/>
    <tableColumn id="31" xr3:uid="{E2A0B313-FC0E-466F-A41B-6D43E6D6DEA9}" uniqueName="31" name="Instructor / Speaker (2)_x000a_Job Title" queryTableFieldId="134" dataDxfId="522"/>
    <tableColumn id="40" xr3:uid="{61E3371A-CB36-45E3-8C27-5B928526A822}" uniqueName="40" name="Fees" queryTableFieldId="179" dataDxfId="521"/>
    <tableColumn id="78" xr3:uid="{CB4FA334-7258-4E71-8055-60166F1EDE07}" uniqueName="78" name="Deposits" queryTableFieldId="79" dataDxfId="520"/>
    <tableColumn id="38" xr3:uid="{0EA73AF9-361F-4379-B0BB-42421D03FE17}" uniqueName="38" name="Assembly Time _x000a_(for Off-campus Visit)" queryTableFieldId="38" dataDxfId="519"/>
    <tableColumn id="69" xr3:uid="{1DB41F94-531A-4F0E-82F5-4DD778C39ED2}" uniqueName="69" name="Assembly Location_x000a_(for Off-campus Visit)" queryTableFieldId="172" dataDxfId="518"/>
    <tableColumn id="39" xr3:uid="{806A2C80-FCDE-4055-8910-1137E097863E}" uniqueName="39" name="Remarks to Students (if applicable)" queryTableFieldId="39" dataDxfId="517"/>
    <tableColumn id="70" xr3:uid="{243BE583-1B6B-4054-9E32-46582EF9DF13}" uniqueName="70" name="Zoom URL_x000a_(if any)" queryTableFieldId="183" dataDxfId="516"/>
    <tableColumn id="42" xr3:uid="{71BDDF02-B7F6-4B66-B735-C61B2512309E}" uniqueName="42" name="Meeting ID_x000a_(if any)" queryTableFieldId="181" dataDxfId="515"/>
    <tableColumn id="41" xr3:uid="{FA422B48-EB4C-44A7-92B5-A27AB2455502}" uniqueName="41" name="Meeting Passcode_x000a_(if any)" queryTableFieldId="180" dataDxfId="514"/>
    <tableColumn id="72" xr3:uid="{073837C3-E6E4-4C07-8361-12F8B8630682}" uniqueName="72" name="Programme In-charge 1_x000a_Name" queryTableFieldId="184" dataDxfId="513"/>
    <tableColumn id="73" xr3:uid="{F750A850-C750-4165-B0CC-8544E7B884DE}" uniqueName="73" name="Programme In-charge 1_x000a_Email" queryTableFieldId="185" dataDxfId="512"/>
    <tableColumn id="45" xr3:uid="{A3501317-A426-4E7F-9690-2917255529BA}" uniqueName="45" name="Programme In-charge 2_x000a_Name" queryTableFieldId="45" dataDxfId="511"/>
    <tableColumn id="46" xr3:uid="{8D025312-054F-48A0-AEA7-5623CA70939D}" uniqueName="46" name="Programme In-charge 2_x000a_Email" queryTableFieldId="46" dataDxfId="510"/>
    <tableColumn id="49" xr3:uid="{6308BB72-E36D-4CB1-B92D-9B17CBFA4CAD}" uniqueName="49" name="Sustainable Development Goals (Y/N)" queryTableFieldId="49" dataDxfId="509"/>
    <tableColumn id="50" xr3:uid="{120A268B-106C-4991-A9E6-D662859E3107}" uniqueName="50" name="SDG1 _x000a_No Poverty" queryTableFieldId="50" dataDxfId="508"/>
    <tableColumn id="51" xr3:uid="{B29B75E1-2FC7-49F8-B592-130ADF59030D}" uniqueName="51" name="SDG2_x000a_Zero Hunger" queryTableFieldId="51" dataDxfId="507"/>
    <tableColumn id="52" xr3:uid="{85AA11FB-9DA4-48A6-9E8F-32E20DB09AD9}" uniqueName="52" name="SDG3_x000a_Good Health and well-being" queryTableFieldId="52" dataDxfId="506"/>
    <tableColumn id="53" xr3:uid="{4FC06E35-739F-48F4-B4B1-2DBCBDAE11EB}" uniqueName="53" name="SDG4_x000a_Quality Education" queryTableFieldId="53" dataDxfId="505"/>
    <tableColumn id="54" xr3:uid="{94910628-E31D-4D15-9592-1C673FCE2CEB}" uniqueName="54" name="SDG5_x000a_ Gender Equality" queryTableFieldId="54" dataDxfId="504"/>
    <tableColumn id="101" xr3:uid="{17B9C5ED-86E5-4897-8942-F7020806772F}" uniqueName="101" name="SDG6_x000a_ Clean Water &amp; Sanitation" queryTableFieldId="102" dataDxfId="503"/>
    <tableColumn id="100" xr3:uid="{E726A44D-BDDA-43A4-8987-5413D83D320D}" uniqueName="100" name="SDG7 Affordable &amp; Clean Energy" queryTableFieldId="101" dataDxfId="502"/>
    <tableColumn id="99" xr3:uid="{0E299D26-7599-4E1B-BBF9-47ADCA78A2DC}" uniqueName="99" name="SDG8 _x000a_Decent Work &amp; Economic Growth" queryTableFieldId="100" dataDxfId="501"/>
    <tableColumn id="98" xr3:uid="{892FCE9F-B8BA-430D-9F92-D326055C8724}" uniqueName="98" name="SDG9_x000a_Industry, Innovation &amp; Infrastructure" queryTableFieldId="99" dataDxfId="500"/>
    <tableColumn id="97" xr3:uid="{3A0067A6-4F1B-4F02-8191-CF713B49227B}" uniqueName="97" name="SDG10_x000a_ Reduced inequalities" queryTableFieldId="98" dataDxfId="499"/>
    <tableColumn id="96" xr3:uid="{0126ED06-816A-4E20-84E8-A6C651B7F857}" uniqueName="96" name="SDG11 Sustainable Cities &amp; Communities" queryTableFieldId="97" dataDxfId="498"/>
    <tableColumn id="95" xr3:uid="{1111A74F-F4B3-4227-9531-0CFFEFAF94DA}" uniqueName="95" name="SDG12 Responsible Consumption &amp; Production" queryTableFieldId="96" dataDxfId="497"/>
    <tableColumn id="94" xr3:uid="{45C66274-9410-4FC9-9554-5CB1B0F13FAD}" uniqueName="94" name="SDG13_x000a_ Climate Action" queryTableFieldId="95" dataDxfId="496"/>
    <tableColumn id="93" xr3:uid="{B7F6D6D5-F9AF-4CA8-8B51-1CD75A6CBADB}" uniqueName="93" name="SDG14_x000a_Life Below Water" queryTableFieldId="94" dataDxfId="495"/>
    <tableColumn id="92" xr3:uid="{A9EA6BF7-4BBF-4D3E-80E3-606A35DAB5F6}" uniqueName="92" name="SDG15 _x000a_Life on Land" queryTableFieldId="93" dataDxfId="494"/>
    <tableColumn id="91" xr3:uid="{C1CFD9CF-91E3-48CD-9593-F54CFC1E9EDD}" uniqueName="91" name="SDG16 Peace, Justice &amp; Strong Institutions" queryTableFieldId="92" dataDxfId="493"/>
    <tableColumn id="90" xr3:uid="{989DE7FD-CC26-4B43-9005-C94F9C8C35BB}" uniqueName="90" name="SDG17 Partnerships for the Goals" queryTableFieldId="91" dataDxfId="492"/>
    <tableColumn id="63" xr3:uid="{A6658EA3-DA78-450B-B37B-BE4D5BAA0DB0}" uniqueName="63" name="Country/Place" queryTableFieldId="64" dataDxfId="491"/>
    <tableColumn id="83" xr3:uid="{EEA331C8-73CD-48D4-AA22-78D0E58C4190}" uniqueName="83" name="Credit Type" queryTableFieldId="84" dataDxfId="490"/>
    <tableColumn id="84" xr3:uid="{701335F3-9F37-4D3C-9482-833193BD5368}" uniqueName="84" name="Data Type" queryTableFieldId="85" dataDxfId="489"/>
    <tableColumn id="61" xr3:uid="{F672FD05-826A-4568-95E7-461A02CCE361}" uniqueName="61" name="UAA" queryTableFieldId="62" dataDxfId="488"/>
    <tableColumn id="86" xr3:uid="{F0834BCD-A9D8-4A93-9BA3-579A4DBC88E6}" uniqueName="86" name="Programme Category" queryTableFieldId="87" dataDxfId="487"/>
    <tableColumn id="87" xr3:uid="{1D0BABDA-1370-4F95-B9A4-A0083E1F3485}" uniqueName="87" name="Whole Person Development Cocurriculum" queryTableFieldId="88" dataDxfId="486"/>
    <tableColumn id="88" xr3:uid="{060A36AD-26F2-4BD5-8C0D-A44B77785DEF}" uniqueName="88" name="Moral Education" queryTableFieldId="89" dataDxfId="485"/>
    <tableColumn id="89" xr3:uid="{A7E3397E-1427-436C-9C30-05CC577169EE}" uniqueName="89" name="Social Responsible Citizenship" queryTableFieldId="90" dataDxfId="484"/>
    <tableColumn id="47" xr3:uid="{FF253809-BD67-449F-B04F-2A8E29D87C43}" uniqueName="47" name="Lingnan Language Enhancement Initiative (L2EI)_x000a_(Y/N)" queryTableFieldId="186" dataDxfId="483"/>
    <tableColumn id="25" xr3:uid="{A8D258F8-6160-4B51-BD3E-0BD660B4AE66}" uniqueName="25" name="Leadership Enhancement Programme (LEP)_x000a_(Y/N)" queryTableFieldId="25" dataDxfId="482"/>
    <tableColumn id="66" xr3:uid="{0DC4F36E-4A03-45B5-ACF6-CE6492283D72}" uniqueName="66" name="TALENT - The Lingnan iPortfolio" queryTableFieldId="169" dataDxfId="481"/>
    <tableColumn id="67" xr3:uid="{860719AA-AE4A-4885-A4A2-C3CE698A793E}" uniqueName="67" name="Has Registration" queryTableFieldId="170" dataDxfId="480"/>
    <tableColumn id="68" xr3:uid="{E0AAEB0F-EE3C-4F1B-A54E-F9F51A75B2B0}" uniqueName="68" name="OSA Portal Registration" queryTableFieldId="171" dataDxfId="479"/>
    <tableColumn id="48" xr3:uid="{525A7941-5988-44D4-85D8-0A1CF7BED96F}" uniqueName="48" name="Stauts" queryTableFieldId="187" dataDxfId="4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7" dataDxfId="475" headerRowBorderDxfId="476" tableBorderDxfId="474" totalsRowBorderDxfId="473">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2"/>
    <tableColumn id="2" xr3:uid="{78B6606B-DC11-4618-B4D4-65B868ACFAB6}" uniqueName="2" name="Course Code" queryTableFieldId="2" dataDxfId="471"/>
    <tableColumn id="3" xr3:uid="{4AF47A3B-BC10-430E-AD12-C55DA3E9CEDB}" uniqueName="3" name="Part of Terms" queryTableFieldId="3" dataDxfId="470"/>
    <tableColumn id="4" xr3:uid="{E711E990-830A-493A-9E30-D1E0BF4DC675}" uniqueName="4" name="CRN" queryTableFieldId="4" dataDxfId="469"/>
    <tableColumn id="59" xr3:uid="{E5924613-B5A5-4BC1-8F77-2C1E7C047F15}" uniqueName="59" name="Department / Unit" queryTableFieldId="59" dataDxfId="468"/>
    <tableColumn id="33" xr3:uid="{B9A9889E-8B70-4D12-8FE8-3BA9DCF74A21}" uniqueName="33" name="Team" queryTableFieldId="176" dataDxfId="467"/>
    <tableColumn id="5" xr3:uid="{6585C4BC-D265-4F28-B77A-3CEF03DEF3EB}" uniqueName="5" name="Series Name (Chi)" queryTableFieldId="5" dataDxfId="466"/>
    <tableColumn id="6" xr3:uid="{4531446A-A5E4-44AD-9508-3D43BDF0A1AA}" uniqueName="6" name="Series Name (Eng)" queryTableFieldId="6" dataDxfId="465"/>
    <tableColumn id="7" xr3:uid="{1BE35D32-8791-4931-A698-8E72335179D7}" uniqueName="7" name="Activity Title (Chi)" queryTableFieldId="7" dataDxfId="464"/>
    <tableColumn id="8" xr3:uid="{B0DB1CB5-3551-4D7C-BEBD-E0DEFDD24189}" uniqueName="8" name="Activity Title (Eng)" queryTableFieldId="8" dataDxfId="463"/>
    <tableColumn id="57" xr3:uid="{89434EAD-3951-4F7D-ACD0-B714690AB2F5}" uniqueName="57" name="Session Title" queryTableFieldId="57" dataDxfId="462"/>
    <tableColumn id="9" xr3:uid="{BB47655B-6028-4205-BB8D-97EAE54B5DD0}" uniqueName="9" name="Objectives / Expected Learning Outcomes (Eng)" queryTableFieldId="9" dataDxfId="461"/>
    <tableColumn id="10" xr3:uid="{B016F316-1F70-477E-8DB9-8053D1483C06}" uniqueName="10" name="Description (Eng)" queryTableFieldId="10" dataDxfId="460"/>
    <tableColumn id="55" xr3:uid="{4115C901-3D5F-461F-AA3E-0F16D45D3ED1}" uniqueName="55" name="Include in Online Registration? _x000a_(Y/N)" queryTableFieldId="55" dataDxfId="459"/>
    <tableColumn id="44" xr3:uid="{1D7E4B07-0B0E-4852-BEF1-1312BB870B1D}" uniqueName="44" name="Send Auto-reminder? _x000a_(Y/N)" queryTableFieldId="178" dataDxfId="458"/>
    <tableColumn id="75" xr3:uid="{F44D5228-255F-40C5-9DD7-F75C705A926A}" uniqueName="75" name="Learning Domain" queryTableFieldId="76" dataDxfId="457"/>
    <tableColumn id="11" xr3:uid="{D479147D-6232-48F6-AA7C-6F7D2042B739}" uniqueName="11" name="Learning Domain (Short)" queryTableFieldId="11" dataDxfId="456"/>
    <tableColumn id="12" xr3:uid="{920831A6-413E-4748-B075-984CA9230837}" uniqueName="12" name="Leadership LS" queryTableFieldId="12" dataDxfId="455"/>
    <tableColumn id="13" xr3:uid="{C0040D16-0583-43CB-A4D7-946FA2281331}" uniqueName="13" name="Entrepreneurship ENT" queryTableFieldId="13" dataDxfId="454"/>
    <tableColumn id="14" xr3:uid="{E63AEB25-87BF-4BC7-AA70-DDBBA9FFBC2E}" uniqueName="14" name="Well-being (Physical) WBP" queryTableFieldId="14" dataDxfId="453"/>
    <tableColumn id="15" xr3:uid="{59383E8E-39D9-4489-A9F9-A1823576DB75}" uniqueName="15" name="Well-being (Mental) WBM" queryTableFieldId="15" dataDxfId="452"/>
    <tableColumn id="16" xr3:uid="{0843B30F-EC5F-4CBA-8D82-F43616267151}" uniqueName="16" name="Language Enhancement LE" queryTableFieldId="16" dataDxfId="451"/>
    <tableColumn id="17" xr3:uid="{E6ECFB33-B7B7-43DF-B202-8391DAB2E590}" uniqueName="17" name="Cross-Cultural Appreciation_x000a_&amp; Integration CCAI" queryTableFieldId="17" dataDxfId="450"/>
    <tableColumn id="18" xr3:uid="{FB492F29-5664-4B1B-9BD5-B98FA80E9A9B}" uniqueName="18" name="Sustainability SUS" queryTableFieldId="18" dataDxfId="449"/>
    <tableColumn id="19" xr3:uid="{BD4F4D09-B2B6-4AEE-BCCD-62172E8A622B}" uniqueName="19" name="Digital Literacy DL" queryTableFieldId="19" dataDxfId="448"/>
    <tableColumn id="20" xr3:uid="{3BCEE3EA-9936-44E1-B343-9D9FD1367D32}" uniqueName="20" name="Career Development  CR" queryTableFieldId="20" dataDxfId="447"/>
    <tableColumn id="22" xr3:uid="{80DB7A19-8FCF-44C7-A6DE-536A0FCDAA9B}" uniqueName="22" name="Total" queryTableFieldId="22" dataDxfId="446"/>
    <tableColumn id="106" xr3:uid="{AB910638-C0BB-41C3-AAE8-EF76278C274E}" uniqueName="106" name="Programme Type" queryTableFieldId="110" dataDxfId="445"/>
    <tableColumn id="23" xr3:uid="{00440453-026D-4C80-983A-CD2D82CEED83}" uniqueName="23" name="Delivery Mode" queryTableFieldId="23" dataDxfId="444"/>
    <tableColumn id="24" xr3:uid="{5EB76BDD-C72E-4291-89B5-BC5F5CD71D65}" uniqueName="24" name="Medium_x000a_of Instruction_x000a_(ENG)" queryTableFieldId="24" dataDxfId="443"/>
    <tableColumn id="77" xr3:uid="{BF35625C-AFDC-4DA3-8BB5-F4063B141B02}" uniqueName="77" name="Medium_x000a_of Instruction_x000a_(Cantonese)" queryTableFieldId="78" dataDxfId="442"/>
    <tableColumn id="76" xr3:uid="{DF16FDAE-66D7-4013-A3F3-E4D7FCEF805C}" uniqueName="76" name="Medium_x000a_of Instruction_x000a_(PTH)" queryTableFieldId="77" dataDxfId="441"/>
    <tableColumn id="26" xr3:uid="{925F1863-80FE-4729-9AD4-0023A4EB91F9}" uniqueName="26" name="ILP Units Per Session" queryTableFieldId="26" dataDxfId="440"/>
    <tableColumn id="27" xr3:uid="{B1FD0AE4-D500-49D6-AF8F-7FF00D862EEB}" uniqueName="27" name="Quota" queryTableFieldId="27" dataDxfId="439"/>
    <tableColumn id="28" xr3:uid="{186B01D2-E6DB-4266-9FE0-305E28F22727}" uniqueName="28" name="Total Units to be Offered" queryTableFieldId="28" dataDxfId="438"/>
    <tableColumn id="29" xr3:uid="{8A59B084-DABD-4574-AF61-CC2DC5CA5057}" uniqueName="29" name="Lesson 1 _x000a_Date _x000a_(DD-MMM-YYYY)" queryTableFieldId="29" dataDxfId="437"/>
    <tableColumn id="105" xr3:uid="{D89A28B6-78DC-441D-A0FF-5CB17E7CD248}" uniqueName="105" name="Lesson 1 (DOW)" queryTableFieldId="109" dataDxfId="436">
      <calculatedColumnFormula>WEEKDAY(Sheet_1_Table_1_13[[#This Row],[Lesson 1 
Date 
(DD-MMM-YYYY)]])</calculatedColumnFormula>
    </tableColumn>
    <tableColumn id="103" xr3:uid="{AAFE096E-61E6-4F49-95FA-8776A9AC74C0}" uniqueName="103" name="Lesson 1 _x000a_Start Time_x000a_(HH:MM)" queryTableFieldId="107" dataDxfId="435"/>
    <tableColumn id="56" xr3:uid="{55E58FA8-4A3C-41F2-B5CA-2E57D4B1FFC3}" uniqueName="56" name="Lesson 1_x000a_End Time_x000a_(HH:MM)" queryTableFieldId="163" dataDxfId="434"/>
    <tableColumn id="58" xr3:uid="{291AE247-8199-4281-B26A-5E676182522D}" uniqueName="58" name="Lesson 1 _x000a_Venue" queryTableFieldId="58" dataDxfId="433"/>
    <tableColumn id="113" xr3:uid="{1346E22C-B0E1-47DA-B27D-B19E4244D810}" uniqueName="113" name="Lesson 2_x000a_Date _x000a_(DD-MMM-YYYY)" queryTableFieldId="120" dataDxfId="432"/>
    <tableColumn id="114" xr3:uid="{899BAB39-AF17-4B64-A162-5F1713B05A95}" uniqueName="114" name="Lesson 2 (DOW)" queryTableFieldId="119" dataDxfId="431">
      <calculatedColumnFormula>WEEKDAY(Sheet_1_Table_1_13[[#This Row],[Lesson 1 
Date 
(DD-MMM-YYYY)]])</calculatedColumnFormula>
    </tableColumn>
    <tableColumn id="115" xr3:uid="{39F97876-FAF6-4292-BB85-B4C42E612699}" uniqueName="115" name="Lesson 2_x000a_Start Time_x000a_(HH:MM)" queryTableFieldId="118" dataDxfId="430"/>
    <tableColumn id="60" xr3:uid="{2C142D6D-32C2-4981-8DC5-2BBA7B80428A}" uniqueName="60" name="Lesson 2_x000a_End Time_x000a_(HH:MM)" queryTableFieldId="164" dataDxfId="429"/>
    <tableColumn id="116" xr3:uid="{91B11EF2-0883-4772-B68B-9A7F13739D17}" uniqueName="116" name="Lesson 2_x000a_ Venue" queryTableFieldId="117" dataDxfId="428"/>
    <tableColumn id="104" xr3:uid="{32D3066D-D821-4696-8386-6941335F6B87}" uniqueName="104" name="Lesson 3_x000a_Date _x000a_(DD-MMM-YYYY)" queryTableFieldId="108" dataDxfId="427"/>
    <tableColumn id="112" xr3:uid="{95858715-35D3-4431-A996-DC150A94BD84}" uniqueName="112" name="Lesson 3 (DOW)" queryTableFieldId="116" dataDxfId="426">
      <calculatedColumnFormula>WEEKDAY(Sheet_1_Table_1_13[[#This Row],[Lesson 1 
Date 
(DD-MMM-YYYY)]])</calculatedColumnFormula>
    </tableColumn>
    <tableColumn id="111" xr3:uid="{2F935B6D-C2E7-4276-ADE9-32B038B64F63}" uniqueName="111" name="Lesson 3_x000a_Start Time_x000a_(HH:MM)" queryTableFieldId="115" dataDxfId="425"/>
    <tableColumn id="62" xr3:uid="{68B2377F-BDA5-43FD-8038-1CE332E4C7AB}" uniqueName="62" name="Lesson 3_x000a_End Time_x000a_(HH:MM)" queryTableFieldId="165" dataDxfId="424"/>
    <tableColumn id="110" xr3:uid="{0917AA48-132B-4263-974D-5BBC73996FC7}" uniqueName="110" name="Lesson 3_x000a_ Venue" queryTableFieldId="114" dataDxfId="423"/>
    <tableColumn id="109" xr3:uid="{4D419D2D-D3A0-4D43-B804-5DF44BB62087}" uniqueName="109" name="Lesson 4_x000a_Date _x000a_(DD-MMM-YYYY)" queryTableFieldId="113" dataDxfId="422"/>
    <tableColumn id="108" xr3:uid="{5186282D-5359-4400-B870-BC5691D96E80}" uniqueName="108" name="Lesson 4 (DOW)" queryTableFieldId="112" dataDxfId="421">
      <calculatedColumnFormula>WEEKDAY(Sheet_1_Table_1_13[[#This Row],[Lesson 1 
Date 
(DD-MMM-YYYY)]])</calculatedColumnFormula>
    </tableColumn>
    <tableColumn id="117" xr3:uid="{C2437A30-0FFA-43AB-B4C6-BE75476F1869}" uniqueName="117" name="Lesson 4_x000a_Start Time_x000a_(HH:MM)" queryTableFieldId="121" dataDxfId="420"/>
    <tableColumn id="64" xr3:uid="{CC1CCBFB-0EB5-44D5-9EAF-0126020CC764}" uniqueName="64" name="Lesson 4_x000a_End Time_x000a_(HH:MM)" queryTableFieldId="166" dataDxfId="419"/>
    <tableColumn id="107" xr3:uid="{9030D5BE-214B-498C-A03A-6CBD5AB62116}" uniqueName="107" name="Lesson 4_x000a_ Venue" queryTableFieldId="111" dataDxfId="418"/>
    <tableColumn id="122" xr3:uid="{7AC2DFD7-71C1-4D21-B361-4DCE7C8DC681}" uniqueName="122" name="Lesson 5_x000a_Date _x000a_(DD-MMM-YYYY)" queryTableFieldId="130" dataDxfId="417"/>
    <tableColumn id="123" xr3:uid="{43931FD7-BCBB-431F-8479-DA45D18C3D4A}" uniqueName="123" name="Lesson 5 (DOW)" queryTableFieldId="129" dataDxfId="416">
      <calculatedColumnFormula>WEEKDAY(Sheet_1_Table_1_13[[#This Row],[Lesson 1 
Date 
(DD-MMM-YYYY)]])</calculatedColumnFormula>
    </tableColumn>
    <tableColumn id="124" xr3:uid="{432F0ACC-7F9D-462D-A3D4-7C383878ACDC}" uniqueName="124" name="Lesson 5_x000a_Start Time_x000a_(HH:MM)" queryTableFieldId="128" dataDxfId="415"/>
    <tableColumn id="65" xr3:uid="{94619272-C561-4505-8B10-2582A4A9CAC7}" uniqueName="65" name="Lesson 5_x000a_End Time_x000a_(HH:MM)" queryTableFieldId="167" dataDxfId="414"/>
    <tableColumn id="125" xr3:uid="{65D8D4F1-19D6-4565-9AD4-4E599526EC56}" uniqueName="125" name="Lesson 5_x000a_ Venue" queryTableFieldId="127" dataDxfId="413"/>
    <tableColumn id="118" xr3:uid="{9AEDAFF9-976D-489A-BD7B-C39E22EC915C}" uniqueName="118" name="Lesson 6_x000a_Date _x000a_(DD-MMM-YYYY)" queryTableFieldId="126" dataDxfId="412"/>
    <tableColumn id="119" xr3:uid="{A37B2C2E-2511-42E7-85E9-00D11E8F3744}" uniqueName="119" name="Lesson 6 (DOW)" queryTableFieldId="125" dataDxfId="411">
      <calculatedColumnFormula>WEEKDAY(Sheet_1_Table_1_13[[#This Row],[Lesson 1 
Date 
(DD-MMM-YYYY)]])</calculatedColumnFormula>
    </tableColumn>
    <tableColumn id="120" xr3:uid="{317575F8-2C79-4AE0-A42B-AAD42FB03DCE}" uniqueName="120" name="Lesson 6_x000a_Start Time_x000a_(HH:MM)" queryTableFieldId="124" dataDxfId="410"/>
    <tableColumn id="43" xr3:uid="{A0C7268F-B831-4BD1-AD22-EB42AAA25835}" uniqueName="43" name="Lesson 6_x000a_End Time_x000a_(HH:MM)" queryTableFieldId="162" dataDxfId="409"/>
    <tableColumn id="121" xr3:uid="{7DD9E67A-7E49-4A9C-83E2-91FB2A016699}" uniqueName="121" name="Lesson 6_x000a_ Venue" queryTableFieldId="123" dataDxfId="408"/>
    <tableColumn id="21" xr3:uid="{E6EED05C-4B40-4EB5-9EB3-618983BD6AFA}" uniqueName="21" name="Instructor / Speaker (1)_x000a_Title" queryTableFieldId="132" dataDxfId="407"/>
    <tableColumn id="34" xr3:uid="{D7A4E2D5-58EB-4CE3-8B40-FC146CF04E8D}" uniqueName="34" name="Instructor / Speaker (1)_x000a_First Name" queryTableFieldId="34" dataDxfId="406"/>
    <tableColumn id="30" xr3:uid="{39055718-94D2-4FE2-A219-B124733E9A4C}" uniqueName="30" name="Instructor / Speaker (1)_x000a_Last Name _x000a_(in CAPITAL letter)" queryTableFieldId="133" dataDxfId="405"/>
    <tableColumn id="35" xr3:uid="{F89D4F71-029B-4BEB-938F-2DFA9C4DDA76}" uniqueName="35" name="Instructor / Speaker (1)_x000a_Job Title" queryTableFieldId="35" dataDxfId="404"/>
    <tableColumn id="37" xr3:uid="{9CF2269B-8C4B-42AD-B204-E305BB38C8E3}" uniqueName="37" name="Instructor / Speaker (2)_x000a_Title" queryTableFieldId="137" dataDxfId="403"/>
    <tableColumn id="36" xr3:uid="{727C31DB-7FBB-4C76-A648-F864CF363176}" uniqueName="36" name="Instructor / Speaker (2)_x000a_First Name" queryTableFieldId="136" dataDxfId="402"/>
    <tableColumn id="32" xr3:uid="{AC4E7676-4E11-4ACA-AFDC-3D3C3E6EEB99}" uniqueName="32" name="Instructor / Speaker (2)_x000a_Last Name _x000a_(in CAPITAL letter)" queryTableFieldId="135" dataDxfId="401"/>
    <tableColumn id="31" xr3:uid="{7EFE6FF1-FE24-48D6-BF26-4F55F886DE6D}" uniqueName="31" name="Instructor / Speaker (2)_x000a_Job Title" queryTableFieldId="134" dataDxfId="400"/>
    <tableColumn id="40" xr3:uid="{1762D3FF-9306-4FBF-9319-529D195A48B1}" uniqueName="40" name="Fees" queryTableFieldId="179" dataDxfId="399"/>
    <tableColumn id="78" xr3:uid="{5A2FBEB1-478D-45A4-92B6-870F86C095CB}" uniqueName="78" name="Deposits" queryTableFieldId="79" dataDxfId="398"/>
    <tableColumn id="38" xr3:uid="{62FB027B-6541-4678-A93A-336D261863DB}" uniqueName="38" name="Assembly Time _x000a_(for Off-campus Visit)" queryTableFieldId="38" dataDxfId="397"/>
    <tableColumn id="69" xr3:uid="{516FBBAF-4B8B-41FB-9E4F-E03A33609B30}" uniqueName="69" name="Assembly Location_x000a_(for Off-campus Visit)" queryTableFieldId="172" dataDxfId="396"/>
    <tableColumn id="39" xr3:uid="{84F145DF-982F-4093-9F01-BFBA99D7FEE0}" uniqueName="39" name="Remarks to Students (if applicable)" queryTableFieldId="39" dataDxfId="395"/>
    <tableColumn id="70" xr3:uid="{4826741F-BBAC-4D5C-A3DE-559C931D1C9A}" uniqueName="70" name="Zoom URL_x000a_(if any)" queryTableFieldId="183" dataDxfId="394"/>
    <tableColumn id="42" xr3:uid="{4FBD64E1-C86D-45C4-B8DB-1B2DB9316981}" uniqueName="42" name="Meeting ID_x000a_(if any)" queryTableFieldId="181" dataDxfId="393"/>
    <tableColumn id="41" xr3:uid="{CF17600B-00AC-4F59-98D4-3EDFFA946F59}" uniqueName="41" name="Meeting Passcode_x000a_(if any)" queryTableFieldId="180" dataDxfId="392"/>
    <tableColumn id="72" xr3:uid="{14A7A57B-6551-40C7-B668-26696C74D944}" uniqueName="72" name="Programme In-charge 1_x000a_Name" queryTableFieldId="184" dataDxfId="391"/>
    <tableColumn id="73" xr3:uid="{BBFCC90E-BEC6-452B-8670-1034D99FD9FF}" uniqueName="73" name="Programme In-charge 1_x000a_Email" queryTableFieldId="185" dataDxfId="390"/>
    <tableColumn id="45" xr3:uid="{6839E66F-0D79-4C3B-AD29-ADF4D3A9C8C2}" uniqueName="45" name="Programme In-charge 2_x000a_Name" queryTableFieldId="45" dataDxfId="389"/>
    <tableColumn id="46" xr3:uid="{ACD59820-2055-4C41-8AEE-A4F8F1C47126}" uniqueName="46" name="Programme In-charge 2_x000a_Email" queryTableFieldId="46" dataDxfId="388"/>
    <tableColumn id="49" xr3:uid="{DD6AE7E5-4509-4959-95DC-204C004E0ADA}" uniqueName="49" name="Sustainable Development Goals (Y/N)" queryTableFieldId="49" dataDxfId="387"/>
    <tableColumn id="50" xr3:uid="{A034C127-71B6-4A36-984C-38BD761D9A9D}" uniqueName="50" name="SDG1 _x000a_No Poverty" queryTableFieldId="50" dataDxfId="386"/>
    <tableColumn id="51" xr3:uid="{CF0AB0D3-B906-4AEB-9D84-FABE961F61A0}" uniqueName="51" name="SDG2_x000a_Zero Hunger" queryTableFieldId="51" dataDxfId="385"/>
    <tableColumn id="52" xr3:uid="{40965D9D-F402-43DA-9B35-A34513D10735}" uniqueName="52" name="SDG3_x000a_Good Health and well-being" queryTableFieldId="52" dataDxfId="384"/>
    <tableColumn id="53" xr3:uid="{6FE27703-0CFA-4879-965A-4D42A02D8AAB}" uniqueName="53" name="SDG4_x000a_Quality Education" queryTableFieldId="53" dataDxfId="383"/>
    <tableColumn id="54" xr3:uid="{2625543E-E063-4243-A08E-7231C9B210B3}" uniqueName="54" name="SDG5_x000a_ Gender Equality" queryTableFieldId="54" dataDxfId="382"/>
    <tableColumn id="101" xr3:uid="{1562B71B-CBBE-4F0B-94A8-C31BAA659F43}" uniqueName="101" name="SDG6_x000a_ Clean Water &amp; Sanitation" queryTableFieldId="102" dataDxfId="381"/>
    <tableColumn id="100" xr3:uid="{39909ABD-6500-45F0-A86D-B443343F1777}" uniqueName="100" name="SDG7 Affordable &amp; Clean Energy" queryTableFieldId="101" dataDxfId="380"/>
    <tableColumn id="99" xr3:uid="{C275A61C-5CCB-41F1-B5E5-2F103132BDBA}" uniqueName="99" name="SDG8 _x000a_Decent Work &amp; Economic Growth" queryTableFieldId="100" dataDxfId="379"/>
    <tableColumn id="98" xr3:uid="{D72F3732-7D82-4F7C-AD2E-F190804BCD99}" uniqueName="98" name="SDG9_x000a_Industry, Innovation &amp; Infrastructure" queryTableFieldId="99" dataDxfId="378"/>
    <tableColumn id="97" xr3:uid="{7715FA03-2B66-407C-93A8-6EBB9C3D6EFF}" uniqueName="97" name="SDG10_x000a_ Reduced inequalities" queryTableFieldId="98" dataDxfId="377"/>
    <tableColumn id="96" xr3:uid="{F9E0F0CD-73D9-45A2-BB93-2529F90BA9D7}" uniqueName="96" name="SDG11 Sustainable Cities &amp; Communities" queryTableFieldId="97" dataDxfId="376"/>
    <tableColumn id="95" xr3:uid="{D201D527-4BEE-4DA9-9D24-732CD0304B52}" uniqueName="95" name="SDG12 Responsible Consumption &amp; Production" queryTableFieldId="96" dataDxfId="375"/>
    <tableColumn id="94" xr3:uid="{7E8C6EF4-4194-4058-801D-5E0494F6A85F}" uniqueName="94" name="SDG13_x000a_ Climate Action" queryTableFieldId="95" dataDxfId="374"/>
    <tableColumn id="93" xr3:uid="{EBBD1363-F683-4B5E-98F8-C08E9C8D3230}" uniqueName="93" name="SDG14_x000a_Life Below Water" queryTableFieldId="94" dataDxfId="373"/>
    <tableColumn id="92" xr3:uid="{E7ED3000-6B03-443F-8644-CB923FC76BCC}" uniqueName="92" name="SDG15 _x000a_Life on Land" queryTableFieldId="93" dataDxfId="372"/>
    <tableColumn id="91" xr3:uid="{7C3C6599-A2C5-4003-8CDA-4A5CE110BD28}" uniqueName="91" name="SDG16 Peace, Justice &amp; Strong Institutions" queryTableFieldId="92" dataDxfId="371"/>
    <tableColumn id="90" xr3:uid="{10DE72AF-4F73-4501-B9DE-BBED11C774CA}" uniqueName="90" name="SDG17 Partnerships for the Goals" queryTableFieldId="91" dataDxfId="370"/>
    <tableColumn id="63" xr3:uid="{5B635CB7-BE15-476A-BC29-90F0B86B5563}" uniqueName="63" name="Country/Place" queryTableFieldId="64" dataDxfId="369"/>
    <tableColumn id="83" xr3:uid="{779C3757-3084-4A29-9721-22AA1CDDE4B6}" uniqueName="83" name="Credit Type" queryTableFieldId="84" dataDxfId="368"/>
    <tableColumn id="84" xr3:uid="{F20C6442-C9A0-47E8-BA0E-5B229F95000D}" uniqueName="84" name="Data Type" queryTableFieldId="85" dataDxfId="367"/>
    <tableColumn id="61" xr3:uid="{320B68B9-CA71-434C-A71C-CF6D282C4968}" uniqueName="61" name="UAA" queryTableFieldId="62" dataDxfId="366"/>
    <tableColumn id="86" xr3:uid="{2B386FD3-2617-4CCE-9254-70D253AE9C06}" uniqueName="86" name="Programme Category" queryTableFieldId="87" dataDxfId="365"/>
    <tableColumn id="87" xr3:uid="{30FF24C8-727F-431F-8BFF-EC78C1696D68}" uniqueName="87" name="Whole Person Development Cocurriculum" queryTableFieldId="88" dataDxfId="364"/>
    <tableColumn id="88" xr3:uid="{89089AFE-3051-48FD-A9A3-F0DEB5DA0F65}" uniqueName="88" name="Moral Education" queryTableFieldId="89" dataDxfId="363"/>
    <tableColumn id="89" xr3:uid="{B44B2C51-AD7C-42E9-B9C7-C3BC355A54BF}" uniqueName="89" name="Social Responsible Citizenship" queryTableFieldId="90" dataDxfId="362"/>
    <tableColumn id="47" xr3:uid="{4F54B141-5FD6-4BFA-8A09-BB7B5026E7AA}" uniqueName="47" name="Lingnan Language Enhancement Initiative (L2EI)_x000a_(Y/N)" queryTableFieldId="186" dataDxfId="361"/>
    <tableColumn id="25" xr3:uid="{AB6D3982-A29F-41C9-8CF8-35E3CA491915}" uniqueName="25" name="Leadership Enhancement Programme (LEP)_x000a_(Y/N)" queryTableFieldId="25" dataDxfId="360"/>
    <tableColumn id="66" xr3:uid="{28E2877D-7F0A-488D-9A88-E69D8B577722}" uniqueName="66" name="TALENT - The Lingnan iPortfolio" queryTableFieldId="169" dataDxfId="359"/>
    <tableColumn id="67" xr3:uid="{EC8347D6-8902-4E80-B20B-7072301847BD}" uniqueName="67" name="Has Registration" queryTableFieldId="170" dataDxfId="358"/>
    <tableColumn id="68" xr3:uid="{AD1C47B1-76FE-4999-8873-194688E5B350}" uniqueName="68" name="OSA Portal Registration" queryTableFieldId="171" dataDxfId="3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6" dataDxfId="354" headerRowBorderDxfId="355" tableBorderDxfId="353" totalsRowBorderDxfId="352">
  <autoFilter ref="B2:DM52" xr:uid="{A40E3A6D-1066-4C6D-8DC4-5DAEE3358E36}"/>
  <tableColumns count="116">
    <tableColumn id="1" xr3:uid="{F392DCA2-D346-49D7-BCE6-54B66FE35476}" uniqueName="1" name="Term" queryTableFieldId="1" dataDxfId="351"/>
    <tableColumn id="2" xr3:uid="{21738D0A-99BD-4FC1-9E92-0017EE987CA2}" uniqueName="2" name="Course Code" queryTableFieldId="2" dataDxfId="350"/>
    <tableColumn id="3" xr3:uid="{05AA5D6D-B097-4A78-9C88-594CA797BA31}" uniqueName="3" name="Part of Terms" queryTableFieldId="3" dataDxfId="349"/>
    <tableColumn id="4" xr3:uid="{CEFFBC22-F0DF-4D06-877C-7443D64DD601}" uniqueName="4" name="CRN" queryTableFieldId="4" dataDxfId="348"/>
    <tableColumn id="59" xr3:uid="{FA4213A4-2B77-4C0B-BA35-CDDCF3FD9CEA}" uniqueName="59" name="Department / Unit" queryTableFieldId="59" dataDxfId="347"/>
    <tableColumn id="33" xr3:uid="{5C109425-C2E8-4257-A5AF-3FB23141E1F6}" uniqueName="33" name="Team" queryTableFieldId="176" dataDxfId="346"/>
    <tableColumn id="5" xr3:uid="{F2119157-E77F-4CE1-88B1-BA357F379B0F}" uniqueName="5" name="Series Name (Chi)" queryTableFieldId="5" dataDxfId="345"/>
    <tableColumn id="6" xr3:uid="{2B2276A8-64A9-41E9-864A-A3379476D7B4}" uniqueName="6" name="Series Name (Eng)" queryTableFieldId="6" dataDxfId="344"/>
    <tableColumn id="7" xr3:uid="{D8A83F19-1682-498F-B599-53DEE16850F9}" uniqueName="7" name="Activity Title (Chi)" queryTableFieldId="7" dataDxfId="343"/>
    <tableColumn id="8" xr3:uid="{5684CE8F-0AB1-45A7-AC0C-020DE3FFDBA0}" uniqueName="8" name="Activity Title (Eng)" queryTableFieldId="8" dataDxfId="342"/>
    <tableColumn id="57" xr3:uid="{D8217239-2A77-47DB-BDE2-72EA5D66F2B4}" uniqueName="57" name="Session Title" queryTableFieldId="57" dataDxfId="341"/>
    <tableColumn id="9" xr3:uid="{893A2D7F-32A7-47E0-BA15-152388B953EA}" uniqueName="9" name="Objectives / Expected Learning Outcomes (Eng)" queryTableFieldId="9" dataDxfId="340"/>
    <tableColumn id="10" xr3:uid="{4B06C9F2-EF32-4150-A1E8-9F39D4CA2CD8}" uniqueName="10" name="Description (Eng)" queryTableFieldId="10" dataDxfId="339"/>
    <tableColumn id="55" xr3:uid="{92325338-C9AA-4A32-8A2E-12D5C195FED2}" uniqueName="55" name="Include in Online Registration? _x000a_(Y/N)" queryTableFieldId="55" dataDxfId="338"/>
    <tableColumn id="44" xr3:uid="{2537BABB-1A7A-4EBA-A629-9D5AEC994A62}" uniqueName="44" name="Send Auto-reminder? _x000a_(Y/N)" queryTableFieldId="178" dataDxfId="337"/>
    <tableColumn id="75" xr3:uid="{16051A6C-710C-4213-8C73-FC73A8948879}" uniqueName="75" name="Learning Domain" queryTableFieldId="76" dataDxfId="336"/>
    <tableColumn id="11" xr3:uid="{2E75F671-86CB-41B3-B213-9A38CD76D66A}" uniqueName="11" name="Learning Domain (Short)" queryTableFieldId="11" dataDxfId="335"/>
    <tableColumn id="12" xr3:uid="{7A728F21-CDC0-4EE1-A6D4-4935412267C5}" uniqueName="12" name="Leadership LS" queryTableFieldId="12" dataDxfId="334"/>
    <tableColumn id="13" xr3:uid="{718B90D0-74AD-4033-A05F-97DF3C1CD2B5}" uniqueName="13" name="Entrepreneurship ENT" queryTableFieldId="13" dataDxfId="333"/>
    <tableColumn id="14" xr3:uid="{4D0BC0DE-5C80-47DD-9AED-FEFE5E6946FC}" uniqueName="14" name="Well-being (Physical) WBP" queryTableFieldId="14" dataDxfId="332"/>
    <tableColumn id="15" xr3:uid="{631C56C3-9EEF-4F19-A68C-34280609A0A2}" uniqueName="15" name="Well-being (Mental) WBM" queryTableFieldId="15" dataDxfId="331"/>
    <tableColumn id="16" xr3:uid="{EA834FA6-2356-4F48-BB8A-AEA97CD3151C}" uniqueName="16" name="Language Enhancement LE" queryTableFieldId="16" dataDxfId="330"/>
    <tableColumn id="17" xr3:uid="{FC3FD7DD-7C52-4F82-82D4-0A96D1C814DD}" uniqueName="17" name="Cross-Cultural Appreciation_x000a_&amp; Integration CCAI" queryTableFieldId="17" dataDxfId="329"/>
    <tableColumn id="18" xr3:uid="{683F25D8-C11C-43DD-A924-C3D713DBB7A7}" uniqueName="18" name="Sustainability SUS" queryTableFieldId="18" dataDxfId="328"/>
    <tableColumn id="19" xr3:uid="{BDBB6666-0E9C-42F7-9FD4-7EE87C3FBB6D}" uniqueName="19" name="Digital Literacy DL" queryTableFieldId="19" dataDxfId="327"/>
    <tableColumn id="20" xr3:uid="{740F99FC-7ADA-4F1D-8175-1A6660A1FACB}" uniqueName="20" name="Career Development  CR" queryTableFieldId="20" dataDxfId="326"/>
    <tableColumn id="22" xr3:uid="{F2E5972C-B97B-4F14-AC81-AAA62AF6EB75}" uniqueName="22" name="Total" queryTableFieldId="22" dataDxfId="325"/>
    <tableColumn id="106" xr3:uid="{D31B4FC6-339D-4E07-A7B1-6673B497F212}" uniqueName="106" name="Programme Type" queryTableFieldId="110" dataDxfId="324"/>
    <tableColumn id="23" xr3:uid="{5FDEBAEB-3803-47DD-BF15-DD4BC1798C7F}" uniqueName="23" name="Delivery Mode" queryTableFieldId="23" dataDxfId="323"/>
    <tableColumn id="24" xr3:uid="{85175855-D178-4DD1-A88A-4DC52E08531A}" uniqueName="24" name="Medium_x000a_of Instruction_x000a_(ENG)" queryTableFieldId="24" dataDxfId="322"/>
    <tableColumn id="77" xr3:uid="{D716A773-10DE-475F-8051-2C77EE96BDF4}" uniqueName="77" name="Medium_x000a_of Instruction_x000a_(Cantonese)" queryTableFieldId="78" dataDxfId="321"/>
    <tableColumn id="76" xr3:uid="{06F33392-FF1B-45AF-A795-D278D7EA67C9}" uniqueName="76" name="Medium_x000a_of Instruction_x000a_(PTH)" queryTableFieldId="77" dataDxfId="320"/>
    <tableColumn id="26" xr3:uid="{5639125F-E94C-4C47-898C-EFD1804D877D}" uniqueName="26" name="ILP Units Per Session" queryTableFieldId="26" dataDxfId="319"/>
    <tableColumn id="27" xr3:uid="{200A829B-6B04-4351-89B0-2AFB176CAFF4}" uniqueName="27" name="Quota" queryTableFieldId="27" dataDxfId="318"/>
    <tableColumn id="28" xr3:uid="{5585D621-4019-45AB-89D4-D6EE8318C94D}" uniqueName="28" name="Total Units to be Offered" queryTableFieldId="28" dataDxfId="317"/>
    <tableColumn id="29" xr3:uid="{C127F129-0FF7-44BB-A0B4-7A3E84844D50}" uniqueName="29" name="Lesson 1 _x000a_Date _x000a_(DD-MMM-YYYY)" queryTableFieldId="29" dataDxfId="316"/>
    <tableColumn id="105" xr3:uid="{FE523A9B-9B1D-4DC8-818A-293E22379556}" uniqueName="105" name="Lesson 1 (DOW)" queryTableFieldId="109" dataDxfId="315">
      <calculatedColumnFormula>WEEKDAY(Sheet_1_Table_1_138[[#This Row],[Lesson 1 
Date 
(DD-MMM-YYYY)]])</calculatedColumnFormula>
    </tableColumn>
    <tableColumn id="103" xr3:uid="{616E98B4-6743-479F-AA88-E49DF8D91211}" uniqueName="103" name="Lesson 1 _x000a_Start Time_x000a_(HH:MM)" queryTableFieldId="107" dataDxfId="314"/>
    <tableColumn id="56" xr3:uid="{5E4C9C9A-60AD-4629-84C9-0814D5D5D910}" uniqueName="56" name="Lesson 1_x000a_End Time_x000a_(HH:MM)" queryTableFieldId="163" dataDxfId="313"/>
    <tableColumn id="58" xr3:uid="{A7DB7493-3661-4D9A-99C8-53873DB41037}" uniqueName="58" name="Lesson 1 _x000a_Venue" queryTableFieldId="58" dataDxfId="312"/>
    <tableColumn id="113" xr3:uid="{742C4576-D1D9-4EF0-AFA4-DB683A2F66B8}" uniqueName="113" name="Lesson 2_x000a_Date _x000a_(DD-MMM-YYYY)" queryTableFieldId="120" dataDxfId="311"/>
    <tableColumn id="114" xr3:uid="{282EAA75-51C1-4895-BAE9-4D2F849DCD95}" uniqueName="114" name="Lesson 2 (DOW)" queryTableFieldId="119" dataDxfId="310">
      <calculatedColumnFormula>WEEKDAY(Sheet_1_Table_1_138[[#This Row],[Lesson 2
Date 
(DD-MMM-YYYY)]])</calculatedColumnFormula>
    </tableColumn>
    <tableColumn id="115" xr3:uid="{74D4730C-0A44-4C4A-956E-F2330C12D080}" uniqueName="115" name="Lesson 2_x000a_Start Time_x000a_(HH:MM)" queryTableFieldId="118" dataDxfId="309"/>
    <tableColumn id="60" xr3:uid="{4FA6B72E-B30E-45E7-B4A3-C2C1C7DAF723}" uniqueName="60" name="Lesson 2_x000a_End Time_x000a_(HH:MM)" queryTableFieldId="164" dataDxfId="308"/>
    <tableColumn id="116" xr3:uid="{D6A6D5BA-1297-4AEB-AA66-EB37353E83CA}" uniqueName="116" name="Lesson 2_x000a_ Venue" queryTableFieldId="117" dataDxfId="307"/>
    <tableColumn id="104" xr3:uid="{8CB71F16-0F05-4046-B70D-B2ECA16FB7F7}" uniqueName="104" name="Lesson 3_x000a_Date _x000a_(DD-MMM-YYYY)" queryTableFieldId="108" dataDxfId="306"/>
    <tableColumn id="112" xr3:uid="{58EB4869-A8AE-4A6A-93A8-7F7E4B6542DF}" uniqueName="112" name="Lesson 3 (DOW)" queryTableFieldId="116" dataDxfId="305">
      <calculatedColumnFormula>WEEKDAY(Sheet_1_Table_1_138[[#This Row],[Lesson 3
Date 
(DD-MMM-YYYY)]])</calculatedColumnFormula>
    </tableColumn>
    <tableColumn id="111" xr3:uid="{B95320D2-8AD6-491A-9A12-A56023D9D63F}" uniqueName="111" name="Lesson 3_x000a_Start Time_x000a_(HH:MM)" queryTableFieldId="115" dataDxfId="304"/>
    <tableColumn id="62" xr3:uid="{7C67EB64-7846-49E4-888B-1687C1C2770C}" uniqueName="62" name="Lesson 3_x000a_End Time_x000a_(HH:MM)" queryTableFieldId="165" dataDxfId="303"/>
    <tableColumn id="110" xr3:uid="{91ABE4C5-861D-476E-BE50-FD620D0ECDE9}" uniqueName="110" name="Lesson 3_x000a_ Venue" queryTableFieldId="114" dataDxfId="302"/>
    <tableColumn id="109" xr3:uid="{7A453948-92A5-4D3E-B153-98B5C4E762DB}" uniqueName="109" name="Lesson 4_x000a_Date _x000a_(DD-MMM-YYYY)" queryTableFieldId="113" dataDxfId="301"/>
    <tableColumn id="108" xr3:uid="{A7B0045E-9094-4077-B229-84E341E0FD5F}" uniqueName="108" name="Lesson 4 (DOW)" queryTableFieldId="112" dataDxfId="300">
      <calculatedColumnFormula>WEEKDAY(Sheet_1_Table_1_138[[#This Row],[Lesson 4
Date 
(DD-MMM-YYYY)]])</calculatedColumnFormula>
    </tableColumn>
    <tableColumn id="117" xr3:uid="{0511D2FB-DAC0-4B8D-B4CF-271F5626B47C}" uniqueName="117" name="Lesson 4_x000a_Start Time_x000a_(HH:MM)" queryTableFieldId="121" dataDxfId="299"/>
    <tableColumn id="64" xr3:uid="{033C6091-17FA-4AAE-8117-A7626F9426B7}" uniqueName="64" name="Lesson 4_x000a_End Time_x000a_(HH:MM)" queryTableFieldId="166" dataDxfId="298"/>
    <tableColumn id="107" xr3:uid="{F2B5FFD5-D707-4A00-A6C4-4FAAF9B13678}" uniqueName="107" name="Lesson 4_x000a_ Venue" queryTableFieldId="111" dataDxfId="297"/>
    <tableColumn id="122" xr3:uid="{77237107-503E-4830-BFAD-8D67B732B468}" uniqueName="122" name="Lesson 5_x000a_Date _x000a_(DD-MMM-YYYY)" queryTableFieldId="130" dataDxfId="296"/>
    <tableColumn id="123" xr3:uid="{C9ACD738-4BD1-45FC-A876-C36263586EBE}" uniqueName="123" name="Lesson 5 (DOW)" queryTableFieldId="129" dataDxfId="295">
      <calculatedColumnFormula>WEEKDAY(Sheet_1_Table_1_138[[#This Row],[Lesson 5
Date 
(DD-MMM-YYYY)]])</calculatedColumnFormula>
    </tableColumn>
    <tableColumn id="124" xr3:uid="{15AF4AA2-EF88-4D3C-9AA7-1DB87E5D679A}" uniqueName="124" name="Lesson 5_x000a_Start Time_x000a_(HH:MM)" queryTableFieldId="128" dataDxfId="294"/>
    <tableColumn id="65" xr3:uid="{452C60AA-EE3B-4B55-B7B0-132FE547F22C}" uniqueName="65" name="Lesson 5_x000a_End Time_x000a_(HH:MM)" queryTableFieldId="167" dataDxfId="293"/>
    <tableColumn id="125" xr3:uid="{7753C9B3-C575-4B64-9AED-C6B5BBD5CC28}" uniqueName="125" name="Lesson 5_x000a_ Venue" queryTableFieldId="127" dataDxfId="292"/>
    <tableColumn id="118" xr3:uid="{E0EB0834-E203-4C6C-8455-78FC09888593}" uniqueName="118" name="Lesson 6_x000a_Date _x000a_(DD-MMM-YYYY)" queryTableFieldId="126" dataDxfId="291"/>
    <tableColumn id="119" xr3:uid="{4B8C0122-59FD-4B4E-99F2-063D626251B0}" uniqueName="119" name="Lesson 6 (DOW)" queryTableFieldId="125" dataDxfId="290">
      <calculatedColumnFormula>WEEKDAY(Sheet_1_Table_1_138[[#This Row],[Lesson 6
Date 
(DD-MMM-YYYY)]])</calculatedColumnFormula>
    </tableColumn>
    <tableColumn id="120" xr3:uid="{D86E1515-5041-4355-845C-226BEDA56765}" uniqueName="120" name="Lesson 6_x000a_Start Time_x000a_(HH:MM)" queryTableFieldId="124" dataDxfId="289"/>
    <tableColumn id="43" xr3:uid="{98A6184C-0FD6-4B2E-A293-64422DCE199C}" uniqueName="43" name="Lesson 6_x000a_End Time_x000a_(HH:MM)" queryTableFieldId="162" dataDxfId="288"/>
    <tableColumn id="121" xr3:uid="{57319096-CB0A-4BF3-9FC0-61EA825326A0}" uniqueName="121" name="Lesson 6_x000a_ Venue" queryTableFieldId="123" dataDxfId="287"/>
    <tableColumn id="21" xr3:uid="{6980C884-BD4E-4538-A2EE-335DA6505108}" uniqueName="21" name="Instructor / Speaker (1)_x000a_Title" queryTableFieldId="132" dataDxfId="286"/>
    <tableColumn id="34" xr3:uid="{9A02D438-9C25-4F88-B094-989E88E6614D}" uniqueName="34" name="Instructor / Speaker (1)_x000a_First Name" queryTableFieldId="34" dataDxfId="285"/>
    <tableColumn id="30" xr3:uid="{04EDD0A6-0D53-4470-9171-540B8D6D3DB0}" uniqueName="30" name="Instructor / Speaker (1)_x000a_Last Name _x000a_(in CAPITAL letter)" queryTableFieldId="133" dataDxfId="284"/>
    <tableColumn id="35" xr3:uid="{E54EB20D-D26E-4501-BE6E-66A2D6C9369A}" uniqueName="35" name="Instructor / Speaker (1)_x000a_Job Title" queryTableFieldId="35" dataDxfId="283"/>
    <tableColumn id="37" xr3:uid="{170B8DE6-0834-49FB-ADE2-AF03A22269F2}" uniqueName="37" name="Instructor / Speaker (2)_x000a_Title" queryTableFieldId="137" dataDxfId="282"/>
    <tableColumn id="36" xr3:uid="{78FF06B3-6DED-465C-A205-0521BD6C1AB2}" uniqueName="36" name="Instructor / Speaker (2)_x000a_First Name" queryTableFieldId="136" dataDxfId="281"/>
    <tableColumn id="32" xr3:uid="{19020634-A563-4EEC-AC59-BE278644E805}" uniqueName="32" name="Instructor / Speaker (2)_x000a_Last Name _x000a_(in CAPITAL letter)" queryTableFieldId="135" dataDxfId="280"/>
    <tableColumn id="31" xr3:uid="{903ACA39-CB75-44AA-BB4A-1E409D59096F}" uniqueName="31" name="Instructor / Speaker (2)_x000a_Job Title" queryTableFieldId="134" dataDxfId="279"/>
    <tableColumn id="40" xr3:uid="{9E7A6FBD-D122-437B-AADD-DA16C467945F}" uniqueName="40" name="Fees" queryTableFieldId="179" dataDxfId="278"/>
    <tableColumn id="78" xr3:uid="{CA204C9F-7B5E-41E4-8665-F7C1C3E3A334}" uniqueName="78" name="Deposits" queryTableFieldId="79" dataDxfId="277"/>
    <tableColumn id="38" xr3:uid="{130E1C20-C55B-4134-8BAB-5CDF4AFEDC1C}" uniqueName="38" name="Assembly Time _x000a_(for Off-campus Visit)" queryTableFieldId="38" dataDxfId="276"/>
    <tableColumn id="69" xr3:uid="{9B3EED42-4A7F-408D-989B-C926C04C459E}" uniqueName="69" name="Assembly Location_x000a_(for Off-campus Visit)" queryTableFieldId="172" dataDxfId="275"/>
    <tableColumn id="39" xr3:uid="{5DEDACB9-B93C-4978-8317-0F0B02F1C56E}" uniqueName="39" name="Remarks to Students (if applicable)" queryTableFieldId="39" dataDxfId="274"/>
    <tableColumn id="70" xr3:uid="{77D2A096-E478-4934-B90A-78DC1AD12518}" uniqueName="70" name="Zoom URL_x000a_(if any)" queryTableFieldId="183" dataDxfId="273"/>
    <tableColumn id="42" xr3:uid="{1AE0DC7D-8AD9-49CA-992B-7182732EB8DC}" uniqueName="42" name="Meeting ID_x000a_(if any)" queryTableFieldId="181" dataDxfId="272"/>
    <tableColumn id="41" xr3:uid="{C378E3B2-E7F7-4284-8D71-700C14BE4024}" uniqueName="41" name="Meeting Passcode_x000a_(if any)" queryTableFieldId="180" dataDxfId="271"/>
    <tableColumn id="72" xr3:uid="{47FF6F31-CD05-43AC-AD94-CFA22678AC96}" uniqueName="72" name="Programme In-charge 1_x000a_Name" queryTableFieldId="184" dataDxfId="270"/>
    <tableColumn id="73" xr3:uid="{FE2A8C26-289D-4920-AB22-000F1B21A0B9}" uniqueName="73" name="Programme In-charge 1_x000a_Email" queryTableFieldId="185" dataDxfId="269"/>
    <tableColumn id="45" xr3:uid="{391C7BC8-AFEB-400A-B910-ED6BC8E0F358}" uniqueName="45" name="Programme In-charge 2_x000a_Name" queryTableFieldId="45" dataDxfId="268"/>
    <tableColumn id="46" xr3:uid="{D770EA04-243D-478D-A3C6-43C8CB69B728}" uniqueName="46" name="Programme In-charge 2_x000a_Email" queryTableFieldId="46" dataDxfId="267"/>
    <tableColumn id="49" xr3:uid="{C02ADF66-0E02-4DCF-93C5-8114D0BA0C38}" uniqueName="49" name="Sustainable Development Goals (Y/N)" queryTableFieldId="49" dataDxfId="266"/>
    <tableColumn id="50" xr3:uid="{A7320208-361D-4F9E-96D8-9D605062DF4D}" uniqueName="50" name="SDG1 _x000a_No Poverty" queryTableFieldId="50" dataDxfId="265"/>
    <tableColumn id="51" xr3:uid="{0DDA53F7-F36E-424F-9D54-6D0C27F0078E}" uniqueName="51" name="SDG2_x000a_Zero Hunger" queryTableFieldId="51" dataDxfId="264"/>
    <tableColumn id="52" xr3:uid="{82334B8A-CBE2-4707-A913-6165749E6252}" uniqueName="52" name="SDG3_x000a_Good Health and well-being" queryTableFieldId="52" dataDxfId="263"/>
    <tableColumn id="53" xr3:uid="{FD11335F-42B8-49EF-8BE2-F9A2733EE180}" uniqueName="53" name="SDG4_x000a_Quality Education" queryTableFieldId="53" dataDxfId="262"/>
    <tableColumn id="54" xr3:uid="{89A48372-8F0D-4B8E-AB15-9A15CC557F90}" uniqueName="54" name="SDG5_x000a_ Gender Equality" queryTableFieldId="54" dataDxfId="261"/>
    <tableColumn id="101" xr3:uid="{8D25CF5D-BE54-43CA-9AA7-5CAEAB582625}" uniqueName="101" name="SDG6_x000a_ Clean Water &amp; Sanitation" queryTableFieldId="102" dataDxfId="260"/>
    <tableColumn id="100" xr3:uid="{BB3D6999-0A30-497A-90DC-9483AE6B5044}" uniqueName="100" name="SDG7 Affordable &amp; Clean Energy" queryTableFieldId="101" dataDxfId="259"/>
    <tableColumn id="99" xr3:uid="{CE0A2A40-3E2C-481A-8D0B-DB6FF7EBAD45}" uniqueName="99" name="SDG8 _x000a_Decent Work &amp; Economic Growth" queryTableFieldId="100" dataDxfId="258"/>
    <tableColumn id="98" xr3:uid="{50448F0B-E232-4B20-93E7-8290A189AF30}" uniqueName="98" name="SDG9_x000a_Industry, Innovation &amp; Infrastructure" queryTableFieldId="99" dataDxfId="257"/>
    <tableColumn id="97" xr3:uid="{72F1BB86-4528-4D30-ADF5-BC214FE1DF01}" uniqueName="97" name="SDG10_x000a_ Reduced inequalities" queryTableFieldId="98" dataDxfId="256"/>
    <tableColumn id="96" xr3:uid="{67DE8654-0079-43EA-817A-1A5285CD9B8F}" uniqueName="96" name="SDG11 Sustainable Cities &amp; Communities" queryTableFieldId="97" dataDxfId="255"/>
    <tableColumn id="95" xr3:uid="{431551E8-6B96-4758-AD0B-1C559A0BE4E1}" uniqueName="95" name="SDG12 Responsible Consumption &amp; Production" queryTableFieldId="96" dataDxfId="254"/>
    <tableColumn id="94" xr3:uid="{BA824189-517A-407D-9BE6-E3A9EA52FFDB}" uniqueName="94" name="SDG13_x000a_ Climate Action" queryTableFieldId="95" dataDxfId="253"/>
    <tableColumn id="93" xr3:uid="{2DF1ECA7-73D2-46DC-9AAA-0CD2ECF66859}" uniqueName="93" name="SDG14_x000a_Life Below Water" queryTableFieldId="94" dataDxfId="252"/>
    <tableColumn id="92" xr3:uid="{0FBEC211-FC23-4F34-A6D8-383F5BF46523}" uniqueName="92" name="SDG15 _x000a_Life on Land" queryTableFieldId="93" dataDxfId="251"/>
    <tableColumn id="91" xr3:uid="{C970545B-9A82-4104-9D46-2850CA3BC40D}" uniqueName="91" name="SDG16 Peace, Justice &amp; Strong Institutions" queryTableFieldId="92" dataDxfId="250"/>
    <tableColumn id="90" xr3:uid="{BF2C058E-7440-4970-AFBA-F90EC440F28C}" uniqueName="90" name="SDG17 Partnerships for the Goals" queryTableFieldId="91" dataDxfId="249"/>
    <tableColumn id="63" xr3:uid="{2F472FA0-46C3-443B-BF97-8836C767CAC6}" uniqueName="63" name="Country/Place" queryTableFieldId="64" dataDxfId="248"/>
    <tableColumn id="83" xr3:uid="{CCBCE624-6EC9-4A31-B0E1-169D33662C35}" uniqueName="83" name="Credit Type" queryTableFieldId="84" dataDxfId="247"/>
    <tableColumn id="84" xr3:uid="{F45A3F74-58B4-4A6E-A1F7-D03B9EEE2A2D}" uniqueName="84" name="Data Type" queryTableFieldId="85" dataDxfId="246"/>
    <tableColumn id="61" xr3:uid="{764B64BF-71D4-4A40-A4D4-521885763E91}" uniqueName="61" name="UAA" queryTableFieldId="62" dataDxfId="245"/>
    <tableColumn id="86" xr3:uid="{28DEE598-C056-455E-B535-9519AF477501}" uniqueName="86" name="Programme Category" queryTableFieldId="87" dataDxfId="244"/>
    <tableColumn id="87" xr3:uid="{EACCEB80-48EE-4F8F-A212-5EFAB766F680}" uniqueName="87" name="Whole Person Development Cocurriculum" queryTableFieldId="88" dataDxfId="243"/>
    <tableColumn id="88" xr3:uid="{293FBD18-F009-4421-99CE-002446E3D704}" uniqueName="88" name="Moral Education" queryTableFieldId="89" dataDxfId="242"/>
    <tableColumn id="89" xr3:uid="{58930991-938C-4C41-A04C-AFEDE2B7F473}" uniqueName="89" name="Social Responsible Citizenship" queryTableFieldId="90" dataDxfId="241"/>
    <tableColumn id="47" xr3:uid="{3189ACEC-24F9-400D-B43B-B6AB45C99E1A}" uniqueName="47" name="Lingnan Language Enhancement Initiative (L2EI)_x000a_(Y/N)" queryTableFieldId="186" dataDxfId="240"/>
    <tableColumn id="25" xr3:uid="{A6B86D50-5974-43B7-93A1-2C6034309199}" uniqueName="25" name="Leadership Enhancement Programme (LEP)_x000a_(Y/N)" queryTableFieldId="25" dataDxfId="239"/>
    <tableColumn id="66" xr3:uid="{BE5BB91A-D910-4C3A-8981-2AED3FF1B541}" uniqueName="66" name="TALENT - The Lingnan iPortfolio" queryTableFieldId="169" dataDxfId="238"/>
    <tableColumn id="67" xr3:uid="{23EA570B-111F-42BE-B72B-5C0391644D9F}" uniqueName="67" name="Has Registration" queryTableFieldId="170" dataDxfId="237"/>
    <tableColumn id="68" xr3:uid="{A69AE841-3C04-49C2-B0E7-51E29EF8989A}" uniqueName="68" name="OSA Portal Registration" queryTableFieldId="171" dataDxfId="23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235" dataDxfId="233" headerRowBorderDxfId="234" tableBorderDxfId="232" totalsRowBorderDxfId="231">
  <autoFilter ref="B2:DN44" xr:uid="{A40E3A6D-1066-4C6D-8DC4-5DAEE3358E36}"/>
  <tableColumns count="117">
    <tableColumn id="1" xr3:uid="{930B90FE-B301-42C0-81A6-55620C9A0577}" uniqueName="1" name="Term" queryTableFieldId="1" dataDxfId="230"/>
    <tableColumn id="2" xr3:uid="{CBABE2A0-56E6-40C3-8521-080FC30FDACE}" uniqueName="2" name="Course Code" queryTableFieldId="2" dataDxfId="229"/>
    <tableColumn id="3" xr3:uid="{28D982DA-59B6-4A3F-A07E-CF2CD3534AA4}" uniqueName="3" name="Part of Terms" queryTableFieldId="3" dataDxfId="228"/>
    <tableColumn id="4" xr3:uid="{A89CD247-1E9E-4AE3-B478-F94713219FC1}" uniqueName="4" name="CRN" queryTableFieldId="4" dataDxfId="227"/>
    <tableColumn id="59" xr3:uid="{F4AA4FD3-B050-4988-8370-029D6D4D5410}" uniqueName="59" name="Department / Unit" queryTableFieldId="59" dataDxfId="226"/>
    <tableColumn id="33" xr3:uid="{A4E2218A-5385-4CA2-BCFF-4336584B958E}" uniqueName="33" name="Team" queryTableFieldId="176" dataDxfId="225"/>
    <tableColumn id="5" xr3:uid="{9A76F67E-413A-492E-85EA-A9D3E9A21DD7}" uniqueName="5" name="Series Name (Chi)" queryTableFieldId="5" dataDxfId="224"/>
    <tableColumn id="6" xr3:uid="{659B6C7D-786B-49F6-966C-F07BA7707531}" uniqueName="6" name="Series Name (Eng)" queryTableFieldId="6" dataDxfId="223"/>
    <tableColumn id="7" xr3:uid="{D7AE79F3-0A36-438D-A9CB-644C2A4A983B}" uniqueName="7" name="Activity Title (Chi)" queryTableFieldId="7" dataDxfId="222"/>
    <tableColumn id="8" xr3:uid="{129350F3-AA18-49A0-BA92-9E65CF1EA070}" uniqueName="8" name="Activity Title (Eng)" queryTableFieldId="8" dataDxfId="221"/>
    <tableColumn id="57" xr3:uid="{FD11846B-1073-4F68-8B94-41012C8BC811}" uniqueName="57" name="Session Title" queryTableFieldId="57" dataDxfId="220"/>
    <tableColumn id="9" xr3:uid="{9E151A84-D3B0-4FEB-BEC2-F0F57B8F7239}" uniqueName="9" name="Objectives / Expected Learning Outcomes (Eng)" queryTableFieldId="9" dataDxfId="219"/>
    <tableColumn id="10" xr3:uid="{F01FDE15-372F-4215-921A-AF2F8890B223}" uniqueName="10" name="Description (Eng)" queryTableFieldId="10" dataDxfId="218"/>
    <tableColumn id="55" xr3:uid="{98E559A4-2E69-4871-BAB2-B5B793EFB6C3}" uniqueName="55" name="Include in Online Registration? _x000a_(Y/N)" queryTableFieldId="55" dataDxfId="217"/>
    <tableColumn id="44" xr3:uid="{8C4AE2A2-B243-475A-A4F9-CE474189AFCF}" uniqueName="44" name="Send Auto-reminder? _x000a_(Y/N)" queryTableFieldId="178" dataDxfId="216"/>
    <tableColumn id="75" xr3:uid="{5A2A6908-B070-4F97-BD4F-3E64C8899FFE}" uniqueName="75" name="Learning Domain" queryTableFieldId="76" dataDxfId="215"/>
    <tableColumn id="11" xr3:uid="{13960E96-EED1-4D6C-B229-56B221CDBDCF}" uniqueName="11" name="Learning Domain (Short)" queryTableFieldId="11" dataDxfId="214"/>
    <tableColumn id="12" xr3:uid="{39A7E4D1-2B95-44AA-B39A-1E21B89146DE}" uniqueName="12" name="Leadership LS" queryTableFieldId="12" dataDxfId="213"/>
    <tableColumn id="13" xr3:uid="{E086F06E-C4F7-4E16-9FBF-14845CF8EEB0}" uniqueName="13" name="Entrepreneurship ENT" queryTableFieldId="13" dataDxfId="212"/>
    <tableColumn id="14" xr3:uid="{BC4B3F70-60F6-40A5-AFDF-FE6CEC5E744F}" uniqueName="14" name="Well-being (Physical) WBP" queryTableFieldId="14" dataDxfId="211"/>
    <tableColumn id="15" xr3:uid="{524E2B67-169A-40F7-84FB-C61A9629A945}" uniqueName="15" name="Well-being (Mental) WBM" queryTableFieldId="15" dataDxfId="210"/>
    <tableColumn id="16" xr3:uid="{2827018E-5178-4B6A-9208-FFCBE9C028C1}" uniqueName="16" name="Language Enhancement LE" queryTableFieldId="16" dataDxfId="209"/>
    <tableColumn id="17" xr3:uid="{966B0B63-549E-4D11-95E1-F0B297E46B5A}" uniqueName="17" name="Cross-Cultural Appreciation_x000a_&amp; Integration CCAI" queryTableFieldId="17" dataDxfId="208"/>
    <tableColumn id="18" xr3:uid="{6A9AF517-C54F-420E-B71A-A7324500A1AA}" uniqueName="18" name="Sustainability SUS" queryTableFieldId="18" dataDxfId="207"/>
    <tableColumn id="19" xr3:uid="{9419E6B8-E411-48A8-ADFC-CB8DC67BB746}" uniqueName="19" name="Digital Literacy DL" queryTableFieldId="19" dataDxfId="206"/>
    <tableColumn id="20" xr3:uid="{4DE860EC-2FC2-4647-9A27-328743E910DC}" uniqueName="20" name="Career Development  CR" queryTableFieldId="20" dataDxfId="205"/>
    <tableColumn id="22" xr3:uid="{A9EF03D6-3204-4675-A296-80FCA67C296D}" uniqueName="22" name="Total" queryTableFieldId="22" dataDxfId="204"/>
    <tableColumn id="106" xr3:uid="{A82D5D48-C8F5-4D66-8851-EAB380FC3BEB}" uniqueName="106" name="Programme Type" queryTableFieldId="110" dataDxfId="203"/>
    <tableColumn id="23" xr3:uid="{3B54C390-21E3-4CF6-9049-7C9236207423}" uniqueName="23" name="Delivery Mode" queryTableFieldId="23" dataDxfId="202"/>
    <tableColumn id="24" xr3:uid="{D02C9C5C-A6E9-4284-8DBE-B7D1E41DB5E1}" uniqueName="24" name="Medium_x000a_of Instruction_x000a_(ENG)" queryTableFieldId="24" dataDxfId="201"/>
    <tableColumn id="77" xr3:uid="{AB6075AF-BB59-4238-933A-364B5D8DD6BC}" uniqueName="77" name="Medium_x000a_of Instruction_x000a_(Cantonese)" queryTableFieldId="78" dataDxfId="200"/>
    <tableColumn id="76" xr3:uid="{DFEE471F-FC34-4A25-8516-D9182D0CFC02}" uniqueName="76" name="Medium_x000a_of Instruction_x000a_(PTH)" queryTableFieldId="77" dataDxfId="199"/>
    <tableColumn id="26" xr3:uid="{5BF673D9-DF9E-49F5-8FCB-A6266C110C8F}" uniqueName="26" name="ILP Units Per Session" queryTableFieldId="26" dataDxfId="198"/>
    <tableColumn id="27" xr3:uid="{CDB6B9E0-F24D-405D-ACE4-6659C77D547D}" uniqueName="27" name="Quota" queryTableFieldId="27" dataDxfId="197"/>
    <tableColumn id="28" xr3:uid="{DBED6D76-DBA4-4113-A878-B2678BEF2EA4}" uniqueName="28" name="Total Units to be Offered" queryTableFieldId="28" dataDxfId="196"/>
    <tableColumn id="29" xr3:uid="{D027E802-D229-4559-9CE9-AD869E7E6CBE}" uniqueName="29" name="Lesson 1 _x000a_Date _x000a_(DD-MMM-YYYY)" queryTableFieldId="29" dataDxfId="195"/>
    <tableColumn id="105" xr3:uid="{9224A838-5BD0-4EFE-8CFA-6C370F42CE0C}" uniqueName="105" name="Lesson 1 (DOW)" queryTableFieldId="109" dataDxfId="194">
      <calculatedColumnFormula>WEEKDAY(Sheet_1_Table_1_133[[#This Row],[Lesson 1 
Date 
(DD-MMM-YYYY)]])</calculatedColumnFormula>
    </tableColumn>
    <tableColumn id="103" xr3:uid="{ACC8602C-24B7-4AB6-8496-2097A3FA6E34}" uniqueName="103" name="Lesson 1 _x000a_Start Time_x000a_(HH:MM)" queryTableFieldId="107" dataDxfId="193"/>
    <tableColumn id="56" xr3:uid="{ADFAC8DC-E2D3-4506-B5A0-CE87A3FFDC24}" uniqueName="56" name="Lesson 1_x000a_End Time_x000a_(HH:MM)" queryTableFieldId="163" dataDxfId="192"/>
    <tableColumn id="58" xr3:uid="{142B53C9-E994-4B24-92D4-B74FFB9E21A7}" uniqueName="58" name="Lesson 1 _x000a_Venue" queryTableFieldId="58" dataDxfId="191"/>
    <tableColumn id="113" xr3:uid="{5A6F4553-367D-4F8A-A603-A77AEE8458BF}" uniqueName="113" name="Lesson 2_x000a_Date _x000a_(DD-MMM-YYYY)" queryTableFieldId="120" dataDxfId="190"/>
    <tableColumn id="114" xr3:uid="{7E59628D-FD36-4DC1-8358-937FE865557B}" uniqueName="114" name="Lesson 2 (DOW)" queryTableFieldId="119" dataDxfId="189">
      <calculatedColumnFormula>WEEKDAY(Sheet_1_Table_1_133[[#This Row],[Lesson 2
Date 
(DD-MMM-YYYY)]]
)</calculatedColumnFormula>
    </tableColumn>
    <tableColumn id="115" xr3:uid="{51D6AE88-DF93-4484-8FBE-EA9B5BC176A0}" uniqueName="115" name="Lesson 2_x000a_Start Time_x000a_(HH:MM)" queryTableFieldId="118" dataDxfId="188"/>
    <tableColumn id="60" xr3:uid="{3299FF39-6F6A-465D-91F9-74733ACF42B8}" uniqueName="60" name="Lesson 2_x000a_End Time_x000a_(HH:MM)" queryTableFieldId="164" dataDxfId="187"/>
    <tableColumn id="116" xr3:uid="{478A9C49-24BA-46C0-BD27-D1B9B886750B}" uniqueName="116" name="Lesson 2_x000a_ Venue" queryTableFieldId="117" dataDxfId="186"/>
    <tableColumn id="104" xr3:uid="{998B92A3-DD9A-4A28-8C1F-EAA3C48CBD7E}" uniqueName="104" name="Lesson 3_x000a_Date _x000a_(DD-MMM-YYYY)" queryTableFieldId="108" dataDxfId="185"/>
    <tableColumn id="112" xr3:uid="{5E58333E-446F-4ACF-926F-061E7F56F6FD}" uniqueName="112" name="Lesson 3 (DOW)" queryTableFieldId="116" dataDxfId="184">
      <calculatedColumnFormula>WEEKDAY([13]!Sheet_1_Table_1_13[[#This Row],[Lesson 3
Date 
(DD-MMM-YYYY)]])</calculatedColumnFormula>
    </tableColumn>
    <tableColumn id="111" xr3:uid="{10B3C902-90E5-4DF8-A6B2-05C04D61B5D1}" uniqueName="111" name="Lesson 3_x000a_Start Time_x000a_(HH:MM)" queryTableFieldId="115" dataDxfId="183"/>
    <tableColumn id="62" xr3:uid="{F04E0CCC-67AE-4F69-9DD3-98D9244C750B}" uniqueName="62" name="Lesson 3_x000a_End Time_x000a_(HH:MM)" queryTableFieldId="165" dataDxfId="182"/>
    <tableColumn id="110" xr3:uid="{9859E846-065A-45AC-AC88-614EADAC9ABB}" uniqueName="110" name="Lesson 3_x000a_ Venue" queryTableFieldId="114" dataDxfId="181"/>
    <tableColumn id="109" xr3:uid="{EBAC52FF-DD2D-438B-8053-0BBA82A76B16}" uniqueName="109" name="Lesson 4_x000a_Date _x000a_(DD-MMM-YYYY)" queryTableFieldId="113" dataDxfId="180"/>
    <tableColumn id="108" xr3:uid="{6486D563-F6F2-40E3-AE58-E08F6C70329F}" uniqueName="108" name="Lesson 4 (DOW)" queryTableFieldId="112" dataDxfId="179">
      <calculatedColumnFormula>WEEKDAY([13]!Sheet_1_Table_1_13[[#This Row],[Lesson 4
Date 
(DD-MMM-YYYY)]])</calculatedColumnFormula>
    </tableColumn>
    <tableColumn id="117" xr3:uid="{A06F9E89-A6B2-4D68-9F42-EF9D99694ABC}" uniqueName="117" name="Lesson 4_x000a_Start Time_x000a_(HH:MM)" queryTableFieldId="121" dataDxfId="178"/>
    <tableColumn id="64" xr3:uid="{90E8D4D3-2F85-49B9-901D-967ACE649D60}" uniqueName="64" name="Lesson 4_x000a_End Time_x000a_(HH:MM)" queryTableFieldId="166" dataDxfId="177"/>
    <tableColumn id="107" xr3:uid="{8F47772E-5592-4333-A5D6-5B4B522E157F}" uniqueName="107" name="Lesson 4_x000a_ Venue" queryTableFieldId="111" dataDxfId="176"/>
    <tableColumn id="122" xr3:uid="{68CB7771-4EC1-4BC0-B516-65A71807DBCA}" uniqueName="122" name="Lesson 5_x000a_Date _x000a_(DD-MMM-YYYY)" queryTableFieldId="130" dataDxfId="175"/>
    <tableColumn id="123" xr3:uid="{6733963B-F04B-4DF7-919A-990CBEDD5459}" uniqueName="123" name="Lesson 5 (DOW)" queryTableFieldId="129" dataDxfId="174">
      <calculatedColumnFormula>WEEKDAY([13]!Sheet_1_Table_1_13[[#This Row],[Lesson 5
Date 
(DD-MMM-YYYY)]])</calculatedColumnFormula>
    </tableColumn>
    <tableColumn id="124" xr3:uid="{2B61F162-D793-46DF-9FD6-6E9CC1FE4400}" uniqueName="124" name="Lesson 5_x000a_Start Time_x000a_(HH:MM)" queryTableFieldId="128" dataDxfId="173"/>
    <tableColumn id="65" xr3:uid="{50E589FD-F267-44E5-B3EB-59997E7D88DC}" uniqueName="65" name="Lesson 5_x000a_End Time_x000a_(HH:MM)" queryTableFieldId="167" dataDxfId="172"/>
    <tableColumn id="125" xr3:uid="{412CD402-3413-4D5C-BFF0-21BF7B93C3DD}" uniqueName="125" name="Lesson 5_x000a_ Venue" queryTableFieldId="127" dataDxfId="171"/>
    <tableColumn id="118" xr3:uid="{0D7E8258-48CD-450A-9717-801021068BF0}" uniqueName="118" name="Lesson 6_x000a_Date _x000a_(DD-MMM-YYYY)" queryTableFieldId="126" dataDxfId="170"/>
    <tableColumn id="119" xr3:uid="{FBEF761E-0A02-4F72-81AC-2DE9D6E49891}" uniqueName="119" name="Lesson 6 (DOW)" queryTableFieldId="125" dataDxfId="169">
      <calculatedColumnFormula>WEEKDAY([13]!Sheet_1_Table_1_13[[#This Row],[Lesson 6
Date 
(DD-MMM-YYYY)]])</calculatedColumnFormula>
    </tableColumn>
    <tableColumn id="120" xr3:uid="{11622C98-B2F0-41B0-AFD7-E85A5C08EA4E}" uniqueName="120" name="Lesson 6_x000a_Start Time_x000a_(HH:MM)" queryTableFieldId="124" dataDxfId="168"/>
    <tableColumn id="43" xr3:uid="{B13CF8E9-02E8-4798-AACE-A9F6F6F4C733}" uniqueName="43" name="Lesson 6_x000a_End Time_x000a_(HH:MM)" queryTableFieldId="162" dataDxfId="167"/>
    <tableColumn id="121" xr3:uid="{A578EB00-9C8A-452A-B11D-2C432E6548C5}" uniqueName="121" name="Lesson 6_x000a_ Venue" queryTableFieldId="123" dataDxfId="166"/>
    <tableColumn id="21" xr3:uid="{041DE6C0-2D38-4E5E-B06A-C7A585F08D0A}" uniqueName="21" name="Instructor / Speaker (1)_x000a_Title" queryTableFieldId="132" dataDxfId="165"/>
    <tableColumn id="34" xr3:uid="{195E422F-F570-4051-B1BC-31F24FD94363}" uniqueName="34" name="Instructor / Speaker (1)_x000a_First Name" queryTableFieldId="34" dataDxfId="164"/>
    <tableColumn id="30" xr3:uid="{58256E45-9070-409C-9670-DF54BB461719}" uniqueName="30" name="Instructor / Speaker (1)_x000a_Last Name _x000a_(in CAPITAL letter)" queryTableFieldId="133" dataDxfId="163"/>
    <tableColumn id="35" xr3:uid="{086663E1-424C-4E24-BB17-4F01286D3E70}" uniqueName="35" name="Instructor / Speaker (1)_x000a_Job Title" queryTableFieldId="35" dataDxfId="162"/>
    <tableColumn id="37" xr3:uid="{C0B5D77F-A0EF-4D05-AF7A-E569DA11392B}" uniqueName="37" name="Instructor / Speaker (2)_x000a_Title" queryTableFieldId="137" dataDxfId="161"/>
    <tableColumn id="36" xr3:uid="{93149866-B48E-45EE-9F18-77568C9C8BB0}" uniqueName="36" name="Instructor / Speaker (2)_x000a_First Name" queryTableFieldId="136" dataDxfId="160"/>
    <tableColumn id="32" xr3:uid="{36810813-7A1A-4AAA-A0E6-3B18850C1595}" uniqueName="32" name="Instructor / Speaker (2)_x000a_Last Name _x000a_(in CAPITAL letter)" queryTableFieldId="135" dataDxfId="159"/>
    <tableColumn id="31" xr3:uid="{BF1D0370-2B83-4BC4-8F80-C7B1F73EB9FF}" uniqueName="31" name="Instructor / Speaker (2)_x000a_Job Title" queryTableFieldId="134" dataDxfId="158"/>
    <tableColumn id="40" xr3:uid="{CEA7FC35-529E-4293-8C6C-4E9B2C0BADD0}" uniqueName="40" name="Fees" queryTableFieldId="179" dataDxfId="157"/>
    <tableColumn id="78" xr3:uid="{A9CF10D2-E4E1-4FF4-9DAA-85A14D0BA5B3}" uniqueName="78" name="Deposits" queryTableFieldId="79" dataDxfId="156"/>
    <tableColumn id="38" xr3:uid="{04256680-D066-4623-B708-3EEF796C223C}" uniqueName="38" name="Assembly Time _x000a_(for Off-campus Visit)" queryTableFieldId="38" dataDxfId="155"/>
    <tableColumn id="69" xr3:uid="{5EB26A47-B6DA-49DB-AF56-D85D22D0779E}" uniqueName="69" name="Assembly Location_x000a_(for Off-campus Visit)" queryTableFieldId="172" dataDxfId="154"/>
    <tableColumn id="39" xr3:uid="{B3CAC080-199D-4BF1-B401-72F47C609304}" uniqueName="39" name="Remarks to Students (if applicable)" queryTableFieldId="39" dataDxfId="153"/>
    <tableColumn id="70" xr3:uid="{386C1BD5-BD97-4E78-9640-036EF853606C}" uniqueName="70" name="Zoom URL_x000a_(if any)" queryTableFieldId="183" dataDxfId="152"/>
    <tableColumn id="42" xr3:uid="{BA168F87-2937-4EB9-89F4-37CB69821283}" uniqueName="42" name="Meeting ID_x000a_(if any)" queryTableFieldId="181" dataDxfId="151"/>
    <tableColumn id="41" xr3:uid="{C291339B-5523-4FB1-9230-C214C3178DB9}" uniqueName="41" name="Meeting Passcode_x000a_(if any)" queryTableFieldId="180" dataDxfId="150"/>
    <tableColumn id="72" xr3:uid="{F634531F-2952-4948-936A-38189C99DC86}" uniqueName="72" name="Programme In-charge 1_x000a_Name" queryTableFieldId="184" dataDxfId="149"/>
    <tableColumn id="73" xr3:uid="{0A6082FE-FDAF-4FB1-B77D-FA82530D772C}" uniqueName="73" name="Programme In-charge 1_x000a_Email" queryTableFieldId="185" dataDxfId="148"/>
    <tableColumn id="45" xr3:uid="{24E5D6AB-B717-4727-9855-CF9B40C224E6}" uniqueName="45" name="Programme In-charge 2_x000a_Name" queryTableFieldId="45" dataDxfId="147"/>
    <tableColumn id="46" xr3:uid="{EDB936B2-82C4-4B83-AC9C-10F9AE06D228}" uniqueName="46" name="Programme In-charge 2_x000a_Email" queryTableFieldId="46" dataDxfId="146"/>
    <tableColumn id="49" xr3:uid="{4B187E53-60DD-47F9-B781-756ECFDB5520}" uniqueName="49" name="Sustainable Development Goals (Y/N)" queryTableFieldId="49" dataDxfId="145"/>
    <tableColumn id="50" xr3:uid="{23B122C6-C08B-4FB6-A378-59B85B93611D}" uniqueName="50" name="SDG1 _x000a_No Poverty" queryTableFieldId="50" dataDxfId="144"/>
    <tableColumn id="51" xr3:uid="{3E05CBAD-C32C-4E53-8261-0C847F8D0757}" uniqueName="51" name="SDG2_x000a_Zero Hunger" queryTableFieldId="51" dataDxfId="143"/>
    <tableColumn id="52" xr3:uid="{EE7FD5A1-6D6B-4E32-9498-64B40CA25B03}" uniqueName="52" name="SDG3_x000a_Good Health and well-being" queryTableFieldId="52" dataDxfId="142"/>
    <tableColumn id="53" xr3:uid="{ADF03271-935C-4A92-ACA3-F7933682E0E8}" uniqueName="53" name="SDG4_x000a_Quality Education" queryTableFieldId="53" dataDxfId="141"/>
    <tableColumn id="54" xr3:uid="{8A245432-77E1-46FF-BEE7-939EF0DB9DC3}" uniqueName="54" name="SDG5_x000a_ Gender Equality" queryTableFieldId="54" dataDxfId="140"/>
    <tableColumn id="101" xr3:uid="{389570D4-29A1-4DA0-8FBC-7D5DEBD6458D}" uniqueName="101" name="SDG6_x000a_ Clean Water &amp; Sanitation" queryTableFieldId="102" dataDxfId="139"/>
    <tableColumn id="100" xr3:uid="{61FC5E6C-A7B8-48B3-8BEC-D4A82B485439}" uniqueName="100" name="SDG7 Affordable &amp; Clean Energy" queryTableFieldId="101" dataDxfId="138"/>
    <tableColumn id="99" xr3:uid="{CBE3DBA5-4C68-4483-96BA-C8B78D08144F}" uniqueName="99" name="SDG8 _x000a_Decent Work &amp; Economic Growth" queryTableFieldId="100" dataDxfId="137"/>
    <tableColumn id="98" xr3:uid="{DF281FDB-F002-4262-8CA4-5A01B01F4989}" uniqueName="98" name="SDG9_x000a_Industry, Innovation &amp; Infrastructure" queryTableFieldId="99" dataDxfId="136"/>
    <tableColumn id="97" xr3:uid="{7E816ADD-BC82-44D3-AC7E-0E5766E3F585}" uniqueName="97" name="SDG10_x000a_ Reduced inequalities" queryTableFieldId="98" dataDxfId="135"/>
    <tableColumn id="96" xr3:uid="{9975E28D-AD54-40A4-8526-E9A50D142F71}" uniqueName="96" name="SDG11 Sustainable Cities &amp; Communities" queryTableFieldId="97" dataDxfId="134"/>
    <tableColumn id="95" xr3:uid="{5919869B-50D4-488B-B5EB-53B8F6F1C0B0}" uniqueName="95" name="SDG12 Responsible Consumption &amp; Production" queryTableFieldId="96" dataDxfId="133"/>
    <tableColumn id="94" xr3:uid="{8048E690-2C36-4482-B5BC-1092F20DEE34}" uniqueName="94" name="SDG13_x000a_ Climate Action" queryTableFieldId="95" dataDxfId="132"/>
    <tableColumn id="93" xr3:uid="{5763CFEA-D48D-4C7C-9D89-84BCB697DA66}" uniqueName="93" name="SDG14_x000a_Life Below Water" queryTableFieldId="94" dataDxfId="131"/>
    <tableColumn id="92" xr3:uid="{143D27F3-BAEE-446E-B740-120AC54BC818}" uniqueName="92" name="SDG15 _x000a_Life on Land" queryTableFieldId="93" dataDxfId="130"/>
    <tableColumn id="91" xr3:uid="{E67A19F6-EEBA-4BFA-B233-9AFA84E30800}" uniqueName="91" name="SDG16 Peace, Justice &amp; Strong Institutions" queryTableFieldId="92" dataDxfId="129"/>
    <tableColumn id="90" xr3:uid="{383CD302-E932-4648-BFD7-1F08647C882B}" uniqueName="90" name="SDG17 Partnerships for the Goals" queryTableFieldId="91" dataDxfId="128"/>
    <tableColumn id="63" xr3:uid="{7D933F42-CD05-4418-929E-50CE17080821}" uniqueName="63" name="Country/Place" queryTableFieldId="64" dataDxfId="127"/>
    <tableColumn id="83" xr3:uid="{40C84A59-2955-41B0-881A-FD63377FB53D}" uniqueName="83" name="Credit Type" queryTableFieldId="84" dataDxfId="126"/>
    <tableColumn id="84" xr3:uid="{C57F757F-B2E8-4B29-9E1F-E97D6A8A056B}" uniqueName="84" name="Data Type" queryTableFieldId="85" dataDxfId="125"/>
    <tableColumn id="61" xr3:uid="{B134F0F1-2558-40EF-990A-22D66651302D}" uniqueName="61" name="UAA" queryTableFieldId="62" dataDxfId="124"/>
    <tableColumn id="86" xr3:uid="{D347F60A-1B9E-4C7E-A305-96EBC0F60A9D}" uniqueName="86" name="Programme Category" queryTableFieldId="87" dataDxfId="123"/>
    <tableColumn id="87" xr3:uid="{67F163CE-5578-4326-855B-A8D13D51AAE7}" uniqueName="87" name="Whole Person Development Cocurriculum" queryTableFieldId="88" dataDxfId="122"/>
    <tableColumn id="88" xr3:uid="{78F718C7-D9B0-4F0C-B6D4-5EBDA29032D5}" uniqueName="88" name="Moral Education" queryTableFieldId="89" dataDxfId="121"/>
    <tableColumn id="89" xr3:uid="{65623F4B-7653-431D-A0A6-7A28571200C8}" uniqueName="89" name="Social Responsible Citizenship" queryTableFieldId="90" dataDxfId="120"/>
    <tableColumn id="47" xr3:uid="{D2ECE4B5-10F9-48C2-A98A-FC5CD3C0EDEB}" uniqueName="47" name="Lingnan Language Enhancement Initiative (L2EI)_x000a_(Y/N)" queryTableFieldId="186" dataDxfId="119"/>
    <tableColumn id="25" xr3:uid="{5159C862-6E1E-488A-A3A1-DB5B90B9CAD5}" uniqueName="25" name="Leadership Enhancement Programme (LEP)_x000a_(Y/N)" queryTableFieldId="25" dataDxfId="118"/>
    <tableColumn id="66" xr3:uid="{236F65D3-1803-4214-A794-40EFCF7B3E28}" uniqueName="66" name="TALENT - The Lingnan iPortfolio" queryTableFieldId="169" dataDxfId="117"/>
    <tableColumn id="67" xr3:uid="{09551F30-EC48-481D-B382-4CA91BAFE463}" uniqueName="67" name="Has Registration" queryTableFieldId="170" dataDxfId="116"/>
    <tableColumn id="68" xr3:uid="{FDA6A5C8-4828-4462-9FAF-B33C2E4B5989}" uniqueName="68" name="OSA Portal Registration" queryTableFieldId="171" dataDxfId="115"/>
    <tableColumn id="48" xr3:uid="{D3B66CAB-35CE-43A4-8E5A-714B0AD1165E}" uniqueName="48" name="Status" queryTableFieldId="187" dataDxfId="11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842" dataDxfId="840" headerRowBorderDxfId="841" tableBorderDxfId="839" totalsRowBorderDxfId="838">
  <autoFilter ref="B2:DN74" xr:uid="{A40E3A6D-1066-4C6D-8DC4-5DAEE3358E36}"/>
  <tableColumns count="117">
    <tableColumn id="1" xr3:uid="{60556F57-B2D3-4D38-B80F-EF2844135951}" uniqueName="1" name="Term" queryTableFieldId="1" dataDxfId="837"/>
    <tableColumn id="2" xr3:uid="{3DF70852-0FA4-4719-85FA-40D142F0437B}" uniqueName="2" name="Course Code" queryTableFieldId="2" dataDxfId="836"/>
    <tableColumn id="3" xr3:uid="{DE9A5E27-0AD0-4C47-888A-8DB48368DC0B}" uniqueName="3" name="Part of Terms" queryTableFieldId="3" dataDxfId="835"/>
    <tableColumn id="4" xr3:uid="{53DCC184-111A-4A4C-A381-3B1D3F71B8DB}" uniqueName="4" name="CRN" queryTableFieldId="4" dataDxfId="834"/>
    <tableColumn id="59" xr3:uid="{C13D6ED3-2343-46DD-A084-AA1333ACD9E3}" uniqueName="59" name="Department / Unit" queryTableFieldId="59" dataDxfId="833"/>
    <tableColumn id="33" xr3:uid="{737CC7AA-E4DA-4ED6-AD3E-19B6BD6EFDEC}" uniqueName="33" name="Team" queryTableFieldId="176" dataDxfId="832"/>
    <tableColumn id="5" xr3:uid="{3E9C06D7-919A-4A84-9AAD-695DB0888492}" uniqueName="5" name="Series Name (Chi)" queryTableFieldId="5" dataDxfId="831"/>
    <tableColumn id="6" xr3:uid="{E3F114BA-14DB-4E45-90C4-99B6BBD46994}" uniqueName="6" name="Series Name (Eng)" queryTableFieldId="6" dataDxfId="830"/>
    <tableColumn id="7" xr3:uid="{8970214E-9C76-4544-9A9D-BD37FBB582FA}" uniqueName="7" name="Activity Title (Chi)" queryTableFieldId="7" dataDxfId="829"/>
    <tableColumn id="8" xr3:uid="{BEA2F4F4-6951-46E9-9DC2-41BC7D00EB74}" uniqueName="8" name="Activity Title (Eng)" queryTableFieldId="8" dataDxfId="828"/>
    <tableColumn id="57" xr3:uid="{81704F3B-A126-47FF-8608-5436A30D855A}" uniqueName="57" name="Session Title" queryTableFieldId="57" dataDxfId="827"/>
    <tableColumn id="9" xr3:uid="{3F7F9F16-0D50-48C8-ACA4-E3AD2F7B0B33}" uniqueName="9" name="Objectives / Expected Learning Outcomes (Eng)" queryTableFieldId="9" dataDxfId="826"/>
    <tableColumn id="10" xr3:uid="{F3537F55-253F-4EAB-99E1-04B5A1916870}" uniqueName="10" name="Description (Eng)" queryTableFieldId="10" dataDxfId="825"/>
    <tableColumn id="55" xr3:uid="{2D1CEE84-F32D-4B7F-98BC-04105819BF1F}" uniqueName="55" name="Include in Online Registration? _x000a_(Y/N)" queryTableFieldId="55" dataDxfId="824"/>
    <tableColumn id="44" xr3:uid="{2117A00E-E171-4199-A5CC-74DCD85DA0F9}" uniqueName="44" name="Send Auto-reminder? _x000a_(Y/N)" queryTableFieldId="178" dataDxfId="823"/>
    <tableColumn id="75" xr3:uid="{3490869D-2017-49AA-BC24-CCCF9F4D1DBB}" uniqueName="75" name="Learning Domain" queryTableFieldId="76" dataDxfId="822"/>
    <tableColumn id="11" xr3:uid="{465E1DF1-AE33-4C38-B762-E62052AA5C87}" uniqueName="11" name="Learning Domain (Short)" queryTableFieldId="11" dataDxfId="821"/>
    <tableColumn id="12" xr3:uid="{BB9EC229-7675-4093-AA48-4008A6BD118A}" uniqueName="12" name="Leadership LS" queryTableFieldId="12" dataDxfId="820"/>
    <tableColumn id="13" xr3:uid="{5A49FEC0-6B11-4774-9DCC-05B3345DB743}" uniqueName="13" name="Entrepreneurship ENT" queryTableFieldId="13" dataDxfId="819"/>
    <tableColumn id="14" xr3:uid="{D88739E0-BEE4-46CC-AB7C-227A7987F6A8}" uniqueName="14" name="Well-being (Physical) WBP" queryTableFieldId="14" dataDxfId="818"/>
    <tableColumn id="15" xr3:uid="{7241E24E-E7DF-4250-BDFE-8DF02C149C1F}" uniqueName="15" name="Well-being (Mental) WBM" queryTableFieldId="15" dataDxfId="817"/>
    <tableColumn id="16" xr3:uid="{BFCFAA18-5107-4799-AF32-1D65AD03F1EC}" uniqueName="16" name="Language Enhancement LE" queryTableFieldId="16" dataDxfId="816"/>
    <tableColumn id="17" xr3:uid="{2B384ACE-EDA2-413B-A3A0-720767A99E1F}" uniqueName="17" name="Cross-Cultural Appreciation_x000a_&amp; Integration CCAI" queryTableFieldId="17" dataDxfId="815"/>
    <tableColumn id="18" xr3:uid="{E3DCC4EC-4E35-4EC9-A658-4BBD7EB5EDC3}" uniqueName="18" name="Sustainability SUS" queryTableFieldId="18" dataDxfId="814"/>
    <tableColumn id="19" xr3:uid="{F693B56E-35C8-41D4-AE3E-B9C637B89557}" uniqueName="19" name="Digital Literacy DL" queryTableFieldId="19" dataDxfId="813"/>
    <tableColumn id="20" xr3:uid="{65D69389-6591-48AD-869B-A1405FC5D439}" uniqueName="20" name="Career Development  CR" queryTableFieldId="20" dataDxfId="812"/>
    <tableColumn id="22" xr3:uid="{0A18CFA6-7DA3-49A7-A5DA-B342F2991D14}" uniqueName="22" name="Total" queryTableFieldId="22" dataDxfId="811"/>
    <tableColumn id="106" xr3:uid="{FE1203CC-752A-4C9B-A094-5925550444F9}" uniqueName="106" name="Programme Type" queryTableFieldId="110" dataDxfId="810"/>
    <tableColumn id="23" xr3:uid="{E20F8AAB-C4D2-4A93-BAF9-99766BA48671}" uniqueName="23" name="Delivery Mode" queryTableFieldId="23" dataDxfId="809"/>
    <tableColumn id="24" xr3:uid="{F65889EC-CE39-4908-BE2D-FC48C8285BCC}" uniqueName="24" name="Medium_x000a_of Instruction_x000a_(ENG)" queryTableFieldId="24" dataDxfId="808"/>
    <tableColumn id="77" xr3:uid="{89DF5041-74FB-4B0D-A95F-43EF947DB51B}" uniqueName="77" name="Medium_x000a_of Instruction_x000a_(Cantonese)" queryTableFieldId="78" dataDxfId="807"/>
    <tableColumn id="76" xr3:uid="{262C86AF-DA97-4020-8AB1-0A3C6C1B74D3}" uniqueName="76" name="Medium_x000a_of Instruction_x000a_(PTH)" queryTableFieldId="77" dataDxfId="806"/>
    <tableColumn id="26" xr3:uid="{D97C5760-04E9-4886-91A5-46FE7826196E}" uniqueName="26" name="ILP Units Per Session" queryTableFieldId="26" dataDxfId="805"/>
    <tableColumn id="27" xr3:uid="{803FBEAB-B411-43CB-96EB-C24453380768}" uniqueName="27" name="Quota" queryTableFieldId="27" dataDxfId="804"/>
    <tableColumn id="28" xr3:uid="{F5980D7D-6484-40B3-ADCA-766462C4FAD1}" uniqueName="28" name="Total Units to be Offered" queryTableFieldId="28" dataDxfId="803"/>
    <tableColumn id="29" xr3:uid="{4BF3FCAA-9DB6-488A-BBDA-5E66180E478B}" uniqueName="29" name="Lesson 1 _x000a_Date _x000a_(DD-MMM-YYYY)" queryTableFieldId="29" dataDxfId="802"/>
    <tableColumn id="105" xr3:uid="{D154DB30-D54E-4BDC-A087-0C4C8BE36393}" uniqueName="105" name="Lesson 1 (DOW)" queryTableFieldId="109" dataDxfId="801">
      <calculatedColumnFormula>WEEKDAY(Sheet_1_Table_1_136[[#This Row],[Lesson 1 
Date 
(DD-MMM-YYYY)]])</calculatedColumnFormula>
    </tableColumn>
    <tableColumn id="103" xr3:uid="{0C0E2EF4-35D6-496D-A301-26165CC0376B}" uniqueName="103" name="Lesson 1 _x000a_Start Time_x000a_(HH:MM)" queryTableFieldId="107" dataDxfId="800"/>
    <tableColumn id="56" xr3:uid="{B4D88854-73DD-4DC1-8CC7-0264E8173A70}" uniqueName="56" name="Lesson 1_x000a_End Time_x000a_(HH:MM)" queryTableFieldId="163" dataDxfId="799"/>
    <tableColumn id="58" xr3:uid="{7865A361-0968-457E-BD90-804A03CA26AE}" uniqueName="58" name="Lesson 1 _x000a_Venue" queryTableFieldId="58" dataDxfId="798"/>
    <tableColumn id="113" xr3:uid="{C6A92FC8-01A7-4508-BAD9-1E06544F687C}" uniqueName="113" name="Lesson 2_x000a_Date _x000a_(DD-MMM-YYYY)" queryTableFieldId="120" dataDxfId="797"/>
    <tableColumn id="114" xr3:uid="{52BB3589-EF1F-4976-B490-E15FB7A5E1D9}" uniqueName="114" name="Lesson 2 (DOW)" queryTableFieldId="119" dataDxfId="796">
      <calculatedColumnFormula>WEEKDAY(Sheet_1_Table_1_136[[#This Row],[Lesson 2
Date 
(DD-MMM-YYYY)]])</calculatedColumnFormula>
    </tableColumn>
    <tableColumn id="115" xr3:uid="{B2A86CD2-88B7-4CF5-88AC-E56C601282EF}" uniqueName="115" name="Lesson 2_x000a_Start Time_x000a_(HH:MM)" queryTableFieldId="118" dataDxfId="795"/>
    <tableColumn id="60" xr3:uid="{DEB20373-0DAE-4788-987A-2639B966FA8B}" uniqueName="60" name="Lesson 2_x000a_End Time_x000a_(HH:MM)" queryTableFieldId="164" dataDxfId="794"/>
    <tableColumn id="116" xr3:uid="{3CB168E5-2497-4271-BFFE-E796EEB1456A}" uniqueName="116" name="Lesson 2_x000a_ Venue" queryTableFieldId="117" dataDxfId="793"/>
    <tableColumn id="104" xr3:uid="{02F0DB5D-0A8B-42EF-B074-18241B8302BD}" uniqueName="104" name="Lesson 3_x000a_Date _x000a_(DD-MMM-YYYY)" queryTableFieldId="108" dataDxfId="792"/>
    <tableColumn id="112" xr3:uid="{D458A74E-751E-42F4-B156-AD0872BDF2BF}" uniqueName="112" name="Lesson 3 (DOW)" queryTableFieldId="116" dataDxfId="791">
      <calculatedColumnFormula>WEEKDAY(Sheet_1_Table_1_136[[#This Row],[Lesson 3
Date 
(DD-MMM-YYYY)]])</calculatedColumnFormula>
    </tableColumn>
    <tableColumn id="111" xr3:uid="{C3375B10-A3A5-425E-81D4-92DCCC8AA77D}" uniqueName="111" name="Lesson 3_x000a_Start Time_x000a_(HH:MM)" queryTableFieldId="115" dataDxfId="790"/>
    <tableColumn id="62" xr3:uid="{FD4D10C6-0960-4359-AE6B-D76B11D0912B}" uniqueName="62" name="Lesson 3_x000a_End Time_x000a_(HH:MM)" queryTableFieldId="165" dataDxfId="789"/>
    <tableColumn id="110" xr3:uid="{75EC5A1F-C7BD-4AC9-9F3E-9E27383C220E}" uniqueName="110" name="Lesson 3_x000a_ Venue" queryTableFieldId="114" dataDxfId="788"/>
    <tableColumn id="109" xr3:uid="{085B5DC1-7667-49A5-84E8-0E7AA4DB5C1E}" uniqueName="109" name="Lesson 4_x000a_Date _x000a_(DD-MMM-YYYY)" queryTableFieldId="113" dataDxfId="787"/>
    <tableColumn id="108" xr3:uid="{88500714-560B-48B5-BC56-4EFC7151AA47}" uniqueName="108" name="Lesson 4 (DOW)" queryTableFieldId="112" dataDxfId="786">
      <calculatedColumnFormula>WEEKDAY(Sheet_1_Table_1_136[[#This Row],[Lesson 4
Date 
(DD-MMM-YYYY)]])</calculatedColumnFormula>
    </tableColumn>
    <tableColumn id="117" xr3:uid="{3DE26E74-DD8A-4653-ABB1-C3257F0FEE3E}" uniqueName="117" name="Lesson 4_x000a_Start Time_x000a_(HH:MM)" queryTableFieldId="121" dataDxfId="785"/>
    <tableColumn id="64" xr3:uid="{3E8277AA-D097-44F1-BE14-0D8E2E04516E}" uniqueName="64" name="Lesson 4_x000a_End Time_x000a_(HH:MM)" queryTableFieldId="166" dataDxfId="784"/>
    <tableColumn id="107" xr3:uid="{3A2D6F68-5FE0-48A8-9D3B-6CC31320D01B}" uniqueName="107" name="Lesson 4_x000a_ Venue" queryTableFieldId="111" dataDxfId="783"/>
    <tableColumn id="122" xr3:uid="{C4EA56A9-245C-45B9-AFCC-ED0DE7CD0593}" uniqueName="122" name="Lesson 5_x000a_Date _x000a_(DD-MMM-YYYY)" queryTableFieldId="130" dataDxfId="782"/>
    <tableColumn id="123" xr3:uid="{9423B510-923E-411D-B99E-08A3B1A989E9}" uniqueName="123" name="Lesson 5 (DOW)" queryTableFieldId="129" dataDxfId="781">
      <calculatedColumnFormula>WEEKDAY(Sheet_1_Table_1_136[[#This Row],[Lesson 5
Date 
(DD-MMM-YYYY)]])</calculatedColumnFormula>
    </tableColumn>
    <tableColumn id="124" xr3:uid="{B6C421B5-41B3-43B2-87FE-6E7CC0E726A2}" uniqueName="124" name="Lesson 5_x000a_Start Time_x000a_(HH:MM)" queryTableFieldId="128" dataDxfId="780"/>
    <tableColumn id="65" xr3:uid="{9D80C083-6A5F-46E6-9EF8-21F9FF7FAA3D}" uniqueName="65" name="Lesson 5_x000a_End Time_x000a_(HH:MM)" queryTableFieldId="167" dataDxfId="779"/>
    <tableColumn id="125" xr3:uid="{483D46C8-0854-4731-A435-CDB8076CB068}" uniqueName="125" name="Lesson 5_x000a_ Venue" queryTableFieldId="127" dataDxfId="778"/>
    <tableColumn id="118" xr3:uid="{C45E0169-CE55-4654-90EB-F0E9ED5E90AA}" uniqueName="118" name="Lesson 6_x000a_Date _x000a_(DD-MMM-YYYY)" queryTableFieldId="126" dataDxfId="777"/>
    <tableColumn id="119" xr3:uid="{0413A395-83B4-4471-BB93-9B635B4BDF96}" uniqueName="119" name="Lesson 6 (DOW)" queryTableFieldId="125" dataDxfId="776">
      <calculatedColumnFormula>WEEKDAY(Sheet_1_Table_1_136[[#This Row],[Lesson 6
Date 
(DD-MMM-YYYY)]])</calculatedColumnFormula>
    </tableColumn>
    <tableColumn id="120" xr3:uid="{F2C18B3F-ABF3-4DFE-B078-49D363DB38EC}" uniqueName="120" name="Lesson 6_x000a_Start Time_x000a_(HH:MM)" queryTableFieldId="124" dataDxfId="775"/>
    <tableColumn id="43" xr3:uid="{3DDC4399-65AC-4745-AC6B-85AAD7CF5188}" uniqueName="43" name="Lesson 6_x000a_End Time_x000a_(HH:MM)" queryTableFieldId="162" dataDxfId="774"/>
    <tableColumn id="121" xr3:uid="{604CCB4E-605A-4ED4-99CE-4CC4239D3D39}" uniqueName="121" name="Lesson 6_x000a_ Venue" queryTableFieldId="123" dataDxfId="773"/>
    <tableColumn id="21" xr3:uid="{5B504E40-F7E7-4273-AB53-23D139EE5A5A}" uniqueName="21" name="Instructor / Speaker (1)_x000a_Title" queryTableFieldId="132" dataDxfId="772"/>
    <tableColumn id="34" xr3:uid="{A8889876-0B0D-479B-B4E1-0AECA8F677E5}" uniqueName="34" name="Instructor / Speaker (1)_x000a_First Name" queryTableFieldId="34" dataDxfId="771"/>
    <tableColumn id="30" xr3:uid="{367D6381-1C59-488F-A518-BD5AADE9826A}" uniqueName="30" name="Instructor / Speaker (1)_x000a_Last Name _x000a_(in CAPITAL letter)" queryTableFieldId="133" dataDxfId="770"/>
    <tableColumn id="35" xr3:uid="{13CB9E50-C866-424C-88A2-48ECCE8E6816}" uniqueName="35" name="Instructor / Speaker (1)_x000a_Job Title" queryTableFieldId="35" dataDxfId="769"/>
    <tableColumn id="37" xr3:uid="{C7DAF68F-695D-4D0D-8578-2BFDE759AB75}" uniqueName="37" name="Instructor / Speaker (2)_x000a_Title" queryTableFieldId="137" dataDxfId="768"/>
    <tableColumn id="36" xr3:uid="{7E50ED0C-2F1C-475C-93FE-175C2999D2F3}" uniqueName="36" name="Instructor / Speaker (2)_x000a_First Name" queryTableFieldId="136" dataDxfId="767"/>
    <tableColumn id="32" xr3:uid="{1344DD82-E263-4BB5-AC81-F2218BF0354B}" uniqueName="32" name="Instructor / Speaker (2)_x000a_Last Name _x000a_(in CAPITAL letter)" queryTableFieldId="135" dataDxfId="766"/>
    <tableColumn id="31" xr3:uid="{A7D398C0-06C8-4C99-BA02-765A68A0A4E3}" uniqueName="31" name="Instructor / Speaker (2)_x000a_Job Title" queryTableFieldId="134" dataDxfId="765"/>
    <tableColumn id="40" xr3:uid="{75DAC726-2401-42AC-A216-191B28812DF0}" uniqueName="40" name="Fees" queryTableFieldId="179" dataDxfId="764"/>
    <tableColumn id="78" xr3:uid="{A566ECDF-E561-4EFF-8CAF-0AA1FA990020}" uniqueName="78" name="Deposits" queryTableFieldId="79" dataDxfId="763"/>
    <tableColumn id="38" xr3:uid="{C3767A05-6A5C-4C41-97B9-BF4A560F75DE}" uniqueName="38" name="Assembly Time _x000a_(for Off-campus Visit)" queryTableFieldId="38" dataDxfId="762"/>
    <tableColumn id="69" xr3:uid="{72C9B7EE-9C2C-4F24-B8BF-71A5FFB79719}" uniqueName="69" name="Assembly Location_x000a_(for Off-campus Visit)" queryTableFieldId="172" dataDxfId="761"/>
    <tableColumn id="39" xr3:uid="{F1709082-0C71-4E5B-BE0B-8DC3122C89C9}" uniqueName="39" name="Remarks to Students (if applicable)" queryTableFieldId="39" dataDxfId="760"/>
    <tableColumn id="70" xr3:uid="{39B672C1-9811-4709-9757-21CD2EDEEF81}" uniqueName="70" name="Zoom URL_x000a_(if any)" queryTableFieldId="183" dataDxfId="759"/>
    <tableColumn id="42" xr3:uid="{4BFD7089-ADF1-4916-B119-13F5F6CF11F6}" uniqueName="42" name="Meeting ID_x000a_(if any)" queryTableFieldId="181" dataDxfId="758"/>
    <tableColumn id="41" xr3:uid="{40C9F2AA-D31F-44B6-911F-8B24D645E430}" uniqueName="41" name="Meeting Passcode_x000a_(if any)" queryTableFieldId="180" dataDxfId="757"/>
    <tableColumn id="72" xr3:uid="{79EA0CB5-ADA6-4F7B-A58E-E75B15AC9D3E}" uniqueName="72" name="Programme In-charge 1_x000a_Name" queryTableFieldId="184" dataDxfId="756"/>
    <tableColumn id="73" xr3:uid="{87974988-5AB5-48B1-9DCF-B9BB102E0452}" uniqueName="73" name="Programme In-charge 1_x000a_Email" queryTableFieldId="185" dataDxfId="755"/>
    <tableColumn id="45" xr3:uid="{71A95AF1-8FD7-4D13-98EF-3C3FD70A9DD9}" uniqueName="45" name="Programme In-charge 2_x000a_Name" queryTableFieldId="45" dataDxfId="754"/>
    <tableColumn id="46" xr3:uid="{F8A337B7-5B16-4350-8A6F-91549875742C}" uniqueName="46" name="Programme In-charge 2_x000a_Email" queryTableFieldId="46" dataDxfId="753"/>
    <tableColumn id="49" xr3:uid="{4DC94CDF-0F15-415F-A3F7-0D2A10A1A3CF}" uniqueName="49" name="Sustainable Development Goals (Y/N)" queryTableFieldId="49" dataDxfId="752"/>
    <tableColumn id="50" xr3:uid="{32848406-1BC9-44CD-93AB-436321014835}" uniqueName="50" name="SDG1 _x000a_No Poverty" queryTableFieldId="50" dataDxfId="751"/>
    <tableColumn id="51" xr3:uid="{674632E8-D117-4D33-AE47-1B469453AF0C}" uniqueName="51" name="SDG2_x000a_Zero Hunger" queryTableFieldId="51" dataDxfId="750"/>
    <tableColumn id="52" xr3:uid="{0759E7C9-A82B-4C99-A3B3-E4087CDD276D}" uniqueName="52" name="SDG3_x000a_Good Health and well-being" queryTableFieldId="52" dataDxfId="749"/>
    <tableColumn id="53" xr3:uid="{0B78E091-4E18-4CBD-8356-61733E746DD5}" uniqueName="53" name="SDG4_x000a_Quality Education" queryTableFieldId="53" dataDxfId="748"/>
    <tableColumn id="54" xr3:uid="{71F03C59-E3E1-4988-8E58-FB91CA8C32A8}" uniqueName="54" name="SDG5_x000a_ Gender Equality" queryTableFieldId="54" dataDxfId="747"/>
    <tableColumn id="101" xr3:uid="{ED74EB20-2E1C-4C29-971E-BD499CC50EB9}" uniqueName="101" name="SDG6_x000a_ Clean Water &amp; Sanitation" queryTableFieldId="102" dataDxfId="746"/>
    <tableColumn id="100" xr3:uid="{C8029D16-6101-4BB6-BDE8-AC2B748FFBA7}" uniqueName="100" name="SDG7 Affordable &amp; Clean Energy" queryTableFieldId="101" dataDxfId="745"/>
    <tableColumn id="99" xr3:uid="{B7EE5459-CC11-4FF9-B074-E06C92B6E755}" uniqueName="99" name="SDG8 _x000a_Decent Work &amp; Economic Growth" queryTableFieldId="100" dataDxfId="744"/>
    <tableColumn id="98" xr3:uid="{931161A9-638D-4321-9FB3-A644EDEF592D}" uniqueName="98" name="SDG9_x000a_Industry, Innovation &amp; Infrastructure" queryTableFieldId="99" dataDxfId="743"/>
    <tableColumn id="97" xr3:uid="{4CEACA0A-3371-46AF-A78C-11A4BB20B910}" uniqueName="97" name="SDG10_x000a_ Reduced inequalities" queryTableFieldId="98" dataDxfId="742"/>
    <tableColumn id="96" xr3:uid="{FA13F1AE-98C7-4FC5-AFDA-2A08F33E1CF2}" uniqueName="96" name="SDG11 Sustainable Cities &amp; Communities" queryTableFieldId="97" dataDxfId="741"/>
    <tableColumn id="95" xr3:uid="{FEA2172F-6386-462D-8BCD-15C8118C37F6}" uniqueName="95" name="SDG12 Responsible Consumption &amp; Production" queryTableFieldId="96" dataDxfId="740"/>
    <tableColumn id="94" xr3:uid="{C3523241-384D-4920-9653-C359D8BE744C}" uniqueName="94" name="SDG13_x000a_ Climate Action" queryTableFieldId="95" dataDxfId="739"/>
    <tableColumn id="93" xr3:uid="{6D2E0BCD-A80B-45C5-82AF-DEFA4D5CD1F8}" uniqueName="93" name="SDG14_x000a_Life Below Water" queryTableFieldId="94" dataDxfId="738"/>
    <tableColumn id="92" xr3:uid="{8EB03BB3-9360-45A9-9DD1-C866AF468117}" uniqueName="92" name="SDG15 _x000a_Life on Land" queryTableFieldId="93" dataDxfId="737"/>
    <tableColumn id="91" xr3:uid="{E8ED1266-CDE0-4842-A638-8B82D6560E28}" uniqueName="91" name="SDG16 Peace, Justice &amp; Strong Institutions" queryTableFieldId="92" dataDxfId="736"/>
    <tableColumn id="90" xr3:uid="{EEF44288-EAF4-4083-A691-32F347780156}" uniqueName="90" name="SDG17 Partnerships for the Goals" queryTableFieldId="91" dataDxfId="735"/>
    <tableColumn id="63" xr3:uid="{D21EC705-59BA-428A-BDD9-DF4D0BC8CB43}" uniqueName="63" name="Country/Place" queryTableFieldId="64" dataDxfId="734"/>
    <tableColumn id="83" xr3:uid="{3176848F-764B-4664-B693-3489D50F8447}" uniqueName="83" name="Credit Type" queryTableFieldId="84" dataDxfId="733"/>
    <tableColumn id="84" xr3:uid="{D624E190-D3EF-4964-A28C-F9C18EAFE048}" uniqueName="84" name="Data Type" queryTableFieldId="85" dataDxfId="732"/>
    <tableColumn id="61" xr3:uid="{839F2A37-CA98-47EB-9C75-0F2C1B3DA404}" uniqueName="61" name="UAA" queryTableFieldId="62" dataDxfId="731"/>
    <tableColumn id="86" xr3:uid="{15DBF9D7-6964-412E-8DA2-3F76A746C32E}" uniqueName="86" name="Programme Category" queryTableFieldId="87" dataDxfId="730"/>
    <tableColumn id="87" xr3:uid="{40086B04-985B-4840-A8D4-E7C94C492AE7}" uniqueName="87" name="Whole Person Development Cocurriculum" queryTableFieldId="88" dataDxfId="729"/>
    <tableColumn id="88" xr3:uid="{F824D086-B1F9-4AC5-B14B-38603044AA1D}" uniqueName="88" name="Moral Education" queryTableFieldId="89" dataDxfId="728"/>
    <tableColumn id="89" xr3:uid="{FA764EAF-7FCD-44F5-A4AB-FA899DC0800E}" uniqueName="89" name="Social Responsible Citizenship" queryTableFieldId="90" dataDxfId="727"/>
    <tableColumn id="47" xr3:uid="{6925287D-F761-4AFD-A7C7-983127B5C780}" uniqueName="47" name="Lingnan Language Enhancement Initiative (L2EI)_x000a_(Y/N)" queryTableFieldId="186" dataDxfId="726"/>
    <tableColumn id="25" xr3:uid="{CE16AA73-8B9E-4B55-AA91-702C6CAC6F75}" uniqueName="25" name="Leadership Enhancement Programme (LEP)_x000a_(Y/N)" queryTableFieldId="25" dataDxfId="725"/>
    <tableColumn id="66" xr3:uid="{6B614DE7-8369-44A7-9B03-7F8C7F7C27A6}" uniqueName="66" name="TALENT - The Lingnan iPortfolio" queryTableFieldId="169" dataDxfId="724"/>
    <tableColumn id="67" xr3:uid="{EA29DDC9-1CF5-41DD-B8AA-EAA70FEB35B3}" uniqueName="67" name="Has Registration" queryTableFieldId="170" dataDxfId="723"/>
    <tableColumn id="68" xr3:uid="{C1507F28-92FE-4CD9-A9C8-B67A4139829F}" uniqueName="68" name="OSA Portal Registration" queryTableFieldId="171" dataDxfId="722"/>
    <tableColumn id="48" xr3:uid="{506B4239-464A-4AE9-9952-844C66913B7D}" uniqueName="48" name="Status" queryTableFieldId="187" dataDxfId="72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I1" zoomScale="55" zoomScaleNormal="55" workbookViewId="0">
      <selection activeCell="K24" sqref="K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Domain]],[7]List!$A$7:$B$12,2,0)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WEEKDAY([8]!Sheet_1_Table_1_13[[#This Row],[Lesson 3
Date 
(DD-MMM-YYYY)]])</f>
        <v>#REF!</v>
      </c>
      <c r="AW12" s="365"/>
      <c r="AX12" s="366"/>
      <c r="AY12" s="368"/>
      <c r="AZ12" s="363"/>
      <c r="BA12" s="364" t="e">
        <f>WEEKDAY([8]!Sheet_1_Table_1_13[[#This Row],[Lesson 4
Date 
(DD-MMM-YYYY)]])</f>
        <v>#REF!</v>
      </c>
      <c r="BB12" s="365"/>
      <c r="BC12" s="366"/>
      <c r="BD12" s="366"/>
      <c r="BE12" s="367"/>
      <c r="BF12" s="364" t="e">
        <f>WEEKDAY([8]!Sheet_1_Table_1_13[[#This Row],[Lesson 5
Date 
(DD-MMM-YYYY)]])</f>
        <v>#REF!</v>
      </c>
      <c r="BG12" s="365"/>
      <c r="BH12" s="366"/>
      <c r="BI12" s="368"/>
      <c r="BJ12" s="363"/>
      <c r="BK12" s="364" t="e">
        <f>WEEKDAY([8]!Sheet_1_Table_1_13[[#This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Domain]],[7]List!$A$7:$B$12,2,0)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WEEKDAY([8]!Sheet_1_Table_1_13[[#This Row],[Lesson 3
Date 
(DD-MMM-YYYY)]])</f>
        <v>#REF!</v>
      </c>
      <c r="AW13" s="365"/>
      <c r="AX13" s="366"/>
      <c r="AY13" s="368"/>
      <c r="AZ13" s="363"/>
      <c r="BA13" s="364" t="e">
        <f>WEEKDAY([8]!Sheet_1_Table_1_13[[#This Row],[Lesson 4
Date 
(DD-MMM-YYYY)]])</f>
        <v>#REF!</v>
      </c>
      <c r="BB13" s="365"/>
      <c r="BC13" s="366"/>
      <c r="BD13" s="366"/>
      <c r="BE13" s="367"/>
      <c r="BF13" s="364" t="e">
        <f>WEEKDAY([8]!Sheet_1_Table_1_13[[#This Row],[Lesson 5
Date 
(DD-MMM-YYYY)]])</f>
        <v>#REF!</v>
      </c>
      <c r="BG13" s="365"/>
      <c r="BH13" s="366"/>
      <c r="BI13" s="368"/>
      <c r="BJ13" s="363"/>
      <c r="BK13" s="364" t="e">
        <f>WEEKDAY([8]!Sheet_1_Table_1_13[[#This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Domain]],[7]List!$A$7:$B$12,2,0)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WEEKDAY([8]!Sheet_1_Table_1_13[[#This Row],[Lesson 3
Date 
(DD-MMM-YYYY)]])</f>
        <v>#REF!</v>
      </c>
      <c r="AW17" s="400"/>
      <c r="AX17" s="401"/>
      <c r="AY17" s="402"/>
      <c r="AZ17" s="403"/>
      <c r="BA17" s="399" t="e">
        <f>WEEKDAY([8]!Sheet_1_Table_1_13[[#This Row],[Lesson 4
Date 
(DD-MMM-YYYY)]])</f>
        <v>#REF!</v>
      </c>
      <c r="BB17" s="400"/>
      <c r="BC17" s="401"/>
      <c r="BD17" s="401"/>
      <c r="BE17" s="398"/>
      <c r="BF17" s="399" t="e">
        <f>WEEKDAY([8]!Sheet_1_Table_1_13[[#This Row],[Lesson 5
Date 
(DD-MMM-YYYY)]])</f>
        <v>#REF!</v>
      </c>
      <c r="BG17" s="400"/>
      <c r="BH17" s="401"/>
      <c r="BI17" s="402"/>
      <c r="BJ17" s="403"/>
      <c r="BK17" s="399" t="e">
        <f>WEEKDAY([8]!Sheet_1_Table_1_13[[#This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Domain]],[7]List!$A$7:$B$12,2,0)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WEEKDAY([8]!Sheet_1_Table_1_13[[#This Row],[Lesson 3
Date 
(DD-MMM-YYYY)]])</f>
        <v>#REF!</v>
      </c>
      <c r="AW18" s="400"/>
      <c r="AX18" s="401"/>
      <c r="AY18" s="402"/>
      <c r="AZ18" s="403"/>
      <c r="BA18" s="399" t="e">
        <f>WEEKDAY([8]!Sheet_1_Table_1_13[[#This Row],[Lesson 4
Date 
(DD-MMM-YYYY)]])</f>
        <v>#REF!</v>
      </c>
      <c r="BB18" s="400"/>
      <c r="BC18" s="401"/>
      <c r="BD18" s="401"/>
      <c r="BE18" s="398"/>
      <c r="BF18" s="399" t="e">
        <f>WEEKDAY([8]!Sheet_1_Table_1_13[[#This Row],[Lesson 5
Date 
(DD-MMM-YYYY)]])</f>
        <v>#REF!</v>
      </c>
      <c r="BG18" s="400"/>
      <c r="BH18" s="401"/>
      <c r="BI18" s="402"/>
      <c r="BJ18" s="403"/>
      <c r="BK18" s="399" t="e">
        <f>WEEKDAY([8]!Sheet_1_Table_1_13[[#This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Domain]],[7]List!$A$7:$B$12,2,0)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WEEKDAY([8]!Sheet_1_Table_1_13[[#This Row],[Lesson 3
Date 
(DD-MMM-YYYY)]])</f>
        <v>#REF!</v>
      </c>
      <c r="AW19" s="670"/>
      <c r="AX19" s="671"/>
      <c r="AY19" s="672"/>
      <c r="AZ19" s="673"/>
      <c r="BA19" s="669" t="e">
        <f>WEEKDAY([8]!Sheet_1_Table_1_13[[#This Row],[Lesson 4
Date 
(DD-MMM-YYYY)]])</f>
        <v>#REF!</v>
      </c>
      <c r="BB19" s="670"/>
      <c r="BC19" s="671"/>
      <c r="BD19" s="671"/>
      <c r="BE19" s="668"/>
      <c r="BF19" s="669" t="e">
        <f>WEEKDAY([8]!Sheet_1_Table_1_13[[#This Row],[Lesson 5
Date 
(DD-MMM-YYYY)]])</f>
        <v>#REF!</v>
      </c>
      <c r="BG19" s="670"/>
      <c r="BH19" s="671"/>
      <c r="BI19" s="672"/>
      <c r="BJ19" s="673"/>
      <c r="BK19" s="669" t="e">
        <f>WEEKDAY([8]!Sheet_1_Table_1_13[[#This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4" t="s">
        <v>309</v>
      </c>
      <c r="O20" s="58" t="s">
        <v>146</v>
      </c>
      <c r="P20" s="59" t="s">
        <v>146</v>
      </c>
      <c r="Q20" s="60" t="s">
        <v>143</v>
      </c>
      <c r="R20" s="389"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5">
        <v>0.57638888888888884</v>
      </c>
      <c r="BZ20" s="746"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1" t="s">
        <v>318</v>
      </c>
      <c r="L21" s="55">
        <v>1</v>
      </c>
      <c r="M21" s="56" t="s">
        <v>319</v>
      </c>
      <c r="N21" s="70" t="s">
        <v>320</v>
      </c>
      <c r="O21" s="174" t="s">
        <v>142</v>
      </c>
      <c r="P21" s="174" t="s">
        <v>142</v>
      </c>
      <c r="Q21" s="60" t="s">
        <v>143</v>
      </c>
      <c r="R21" s="389"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Domain]],[7]List!$A$7:$B$12,2,0)</f>
        <v>CELD</v>
      </c>
      <c r="S24" s="55">
        <v>0</v>
      </c>
      <c r="T24" s="55">
        <v>0</v>
      </c>
      <c r="U24" s="55">
        <v>0</v>
      </c>
      <c r="V24" s="55">
        <v>10</v>
      </c>
      <c r="W24" s="55">
        <v>0</v>
      </c>
      <c r="X24" s="55">
        <v>0</v>
      </c>
      <c r="Y24" s="55">
        <v>90</v>
      </c>
      <c r="Z24" s="55">
        <v>0</v>
      </c>
      <c r="AA24" s="55">
        <v>0</v>
      </c>
      <c r="AB24" s="772">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5">
        <v>100</v>
      </c>
      <c r="BY25" s="776">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5">
        <v>100</v>
      </c>
      <c r="BY26" s="776">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DM63" zoomScale="63" zoomScaleNormal="63" workbookViewId="0">
      <selection activeCell="R74" sqref="R74"/>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2232</v>
      </c>
    </row>
    <row r="3" spans="1:156" ht="80.099999999999994" customHeight="1">
      <c r="A3" s="48">
        <v>2</v>
      </c>
      <c r="B3" s="49">
        <v>202609</v>
      </c>
      <c r="C3" s="197" t="s">
        <v>426</v>
      </c>
      <c r="D3" s="197" t="s">
        <v>251</v>
      </c>
      <c r="E3" s="198">
        <v>5867</v>
      </c>
      <c r="F3" s="463" t="s">
        <v>134</v>
      </c>
      <c r="G3" s="464" t="s">
        <v>427</v>
      </c>
      <c r="H3" s="191" t="s">
        <v>428</v>
      </c>
      <c r="I3" s="649" t="s">
        <v>429</v>
      </c>
      <c r="J3" s="768" t="s">
        <v>430</v>
      </c>
      <c r="K3" s="766" t="s">
        <v>431</v>
      </c>
      <c r="L3" s="464"/>
      <c r="M3" s="654" t="s">
        <v>432</v>
      </c>
      <c r="N3" s="649" t="s">
        <v>433</v>
      </c>
      <c r="O3" s="192" t="s">
        <v>146</v>
      </c>
      <c r="P3" s="193" t="s">
        <v>146</v>
      </c>
      <c r="Q3" s="60" t="s">
        <v>434</v>
      </c>
      <c r="R3" s="200" t="str">
        <f>VLOOKUP(Sheet_1_Table_1_134[[#This Row],[Learning Domain]],[10]List!$A$7:$B$12,2,0)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8" t="s">
        <v>455</v>
      </c>
      <c r="K5" s="766" t="s">
        <v>456</v>
      </c>
      <c r="L5" s="464" t="s">
        <v>457</v>
      </c>
      <c r="M5" s="654" t="s">
        <v>458</v>
      </c>
      <c r="N5" s="767" t="s">
        <v>459</v>
      </c>
      <c r="O5" s="192" t="s">
        <v>146</v>
      </c>
      <c r="P5" s="193" t="s">
        <v>146</v>
      </c>
      <c r="Q5" s="60" t="s">
        <v>434</v>
      </c>
      <c r="R5" s="194" t="str">
        <f>VLOOKUP(Sheet_1_Table_1_134[[#This Row],[Learning Domain]],[10]List!$A$7:$B$12,2,0)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5" t="s">
        <v>455</v>
      </c>
      <c r="K6" s="766" t="s">
        <v>456</v>
      </c>
      <c r="L6" s="464" t="s">
        <v>464</v>
      </c>
      <c r="M6" s="654" t="s">
        <v>458</v>
      </c>
      <c r="N6" s="649" t="s">
        <v>459</v>
      </c>
      <c r="O6" s="192" t="s">
        <v>146</v>
      </c>
      <c r="P6" s="193" t="s">
        <v>146</v>
      </c>
      <c r="Q6" s="60" t="s">
        <v>434</v>
      </c>
      <c r="R6" s="200" t="str">
        <f>VLOOKUP(Sheet_1_Table_1_134[[#This Row],[Learning Domain]],[10]List!$A$7:$B$12,2,0)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69" t="s">
        <v>428</v>
      </c>
      <c r="I7" s="649" t="s">
        <v>429</v>
      </c>
      <c r="J7" s="765"/>
      <c r="K7" s="766" t="s">
        <v>466</v>
      </c>
      <c r="L7" s="464"/>
      <c r="M7" s="654" t="s">
        <v>467</v>
      </c>
      <c r="N7" s="649" t="s">
        <v>468</v>
      </c>
      <c r="O7" s="192" t="s">
        <v>146</v>
      </c>
      <c r="P7" s="193" t="s">
        <v>146</v>
      </c>
      <c r="Q7" s="60" t="s">
        <v>434</v>
      </c>
      <c r="R7" s="200" t="str">
        <f>VLOOKUP(Sheet_1_Table_1_134[[#This Row],[Learning Domain]],[10]List!$A$7:$B$12,2,0)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5" t="s">
        <v>471</v>
      </c>
      <c r="K8" s="766" t="s">
        <v>472</v>
      </c>
      <c r="L8" s="464" t="s">
        <v>473</v>
      </c>
      <c r="M8" s="654" t="s">
        <v>474</v>
      </c>
      <c r="N8" s="649" t="s">
        <v>475</v>
      </c>
      <c r="O8" s="220" t="s">
        <v>142</v>
      </c>
      <c r="P8" s="221" t="s">
        <v>142</v>
      </c>
      <c r="Q8" s="60" t="s">
        <v>434</v>
      </c>
      <c r="R8" s="194"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2231</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2234</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5" t="s">
        <v>507</v>
      </c>
      <c r="K11" s="766" t="s">
        <v>508</v>
      </c>
      <c r="L11" s="464"/>
      <c r="M11" s="654" t="s">
        <v>509</v>
      </c>
      <c r="N11" s="649" t="s">
        <v>510</v>
      </c>
      <c r="O11" s="192" t="s">
        <v>146</v>
      </c>
      <c r="P11" s="193" t="s">
        <v>146</v>
      </c>
      <c r="Q11" s="60" t="s">
        <v>434</v>
      </c>
      <c r="R11" s="194" t="str">
        <f>VLOOKUP(Sheet_1_Table_1_134[[#This Row],[Learning Domain]],[10]List!$A$7:$B$12,2,0)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5" t="s">
        <v>516</v>
      </c>
      <c r="K12" s="766" t="s">
        <v>517</v>
      </c>
      <c r="L12" s="464"/>
      <c r="M12" s="654" t="s">
        <v>518</v>
      </c>
      <c r="N12" s="649" t="s">
        <v>519</v>
      </c>
      <c r="O12" s="192" t="s">
        <v>146</v>
      </c>
      <c r="P12" s="193" t="s">
        <v>146</v>
      </c>
      <c r="Q12" s="60" t="s">
        <v>434</v>
      </c>
      <c r="R12" s="200" t="str">
        <f>VLOOKUP(Sheet_1_Table_1_134[[#This Row],[Learning Domain]],[10]List!$A$7:$B$12,2,0)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5" t="s">
        <v>525</v>
      </c>
      <c r="K13" s="766" t="s">
        <v>526</v>
      </c>
      <c r="L13" s="464"/>
      <c r="M13" s="654" t="s">
        <v>527</v>
      </c>
      <c r="N13" s="649" t="s">
        <v>528</v>
      </c>
      <c r="O13" s="192" t="s">
        <v>146</v>
      </c>
      <c r="P13" s="193" t="s">
        <v>146</v>
      </c>
      <c r="Q13" s="60" t="s">
        <v>434</v>
      </c>
      <c r="R13" s="194" t="str">
        <f>VLOOKUP(Sheet_1_Table_1_134[[#This Row],[Learning Domain]],[10]List!$A$7:$B$12,2,0)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69" t="s">
        <v>428</v>
      </c>
      <c r="I15" s="637" t="s">
        <v>429</v>
      </c>
      <c r="J15" s="765"/>
      <c r="K15" s="766" t="s">
        <v>543</v>
      </c>
      <c r="L15" s="464" t="s">
        <v>473</v>
      </c>
      <c r="M15" s="72" t="s">
        <v>544</v>
      </c>
      <c r="N15" s="70" t="s">
        <v>545</v>
      </c>
      <c r="O15" s="192" t="s">
        <v>146</v>
      </c>
      <c r="P15" s="193" t="s">
        <v>146</v>
      </c>
      <c r="Q15" s="60" t="s">
        <v>434</v>
      </c>
      <c r="R15" s="194" t="str">
        <f>VLOOKUP(Sheet_1_Table_1_134[[#This Row],[Learning Domain]],[10]List!$A$7:$B$12,2,0)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69" t="s">
        <v>428</v>
      </c>
      <c r="I16" s="637" t="s">
        <v>429</v>
      </c>
      <c r="J16" s="765"/>
      <c r="K16" s="766" t="s">
        <v>551</v>
      </c>
      <c r="L16" s="464" t="s">
        <v>473</v>
      </c>
      <c r="M16" s="72" t="s">
        <v>552</v>
      </c>
      <c r="N16" s="70" t="s">
        <v>553</v>
      </c>
      <c r="O16" s="192" t="s">
        <v>146</v>
      </c>
      <c r="P16" s="193" t="s">
        <v>146</v>
      </c>
      <c r="Q16" s="60" t="s">
        <v>434</v>
      </c>
      <c r="R16" s="200" t="str">
        <f>VLOOKUP(Sheet_1_Table_1_134[[#This Row],[Learning Domain]],[10]List!$A$7:$B$12,2,0)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69" t="s">
        <v>428</v>
      </c>
      <c r="I17" s="637" t="s">
        <v>429</v>
      </c>
      <c r="J17" s="765" t="s">
        <v>471</v>
      </c>
      <c r="K17" s="766" t="s">
        <v>472</v>
      </c>
      <c r="L17" s="464" t="s">
        <v>555</v>
      </c>
      <c r="M17" s="654" t="s">
        <v>474</v>
      </c>
      <c r="N17" s="649" t="s">
        <v>556</v>
      </c>
      <c r="O17" s="222" t="s">
        <v>146</v>
      </c>
      <c r="P17" s="53" t="s">
        <v>146</v>
      </c>
      <c r="Q17" s="60" t="s">
        <v>434</v>
      </c>
      <c r="R17" s="200"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69" t="s">
        <v>428</v>
      </c>
      <c r="I18" s="637" t="s">
        <v>429</v>
      </c>
      <c r="J18" s="765"/>
      <c r="K18" s="766" t="s">
        <v>561</v>
      </c>
      <c r="L18" s="464"/>
      <c r="M18" s="72" t="s">
        <v>562</v>
      </c>
      <c r="N18" s="70" t="s">
        <v>563</v>
      </c>
      <c r="O18" s="192" t="s">
        <v>146</v>
      </c>
      <c r="P18" s="193" t="s">
        <v>146</v>
      </c>
      <c r="Q18" s="60" t="s">
        <v>434</v>
      </c>
      <c r="R18" s="194" t="str">
        <f>VLOOKUP(Sheet_1_Table_1_134[[#This Row],[Learning Domain]],[10]List!$A$7:$B$12,2,0)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5"/>
      <c r="K19" s="766" t="s">
        <v>566</v>
      </c>
      <c r="L19" s="464"/>
      <c r="M19" s="72" t="s">
        <v>567</v>
      </c>
      <c r="N19" s="255" t="s">
        <v>568</v>
      </c>
      <c r="O19" s="192" t="s">
        <v>146</v>
      </c>
      <c r="P19" s="193" t="s">
        <v>146</v>
      </c>
      <c r="Q19" s="60" t="s">
        <v>434</v>
      </c>
      <c r="R19" s="200" t="str">
        <f>VLOOKUP(Sheet_1_Table_1_134[[#This Row],[Learning Domain]],[10]List!$A$7:$B$12,2,0)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79"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5"/>
      <c r="K21" s="766" t="s">
        <v>575</v>
      </c>
      <c r="L21" s="464"/>
      <c r="M21" s="654" t="s">
        <v>576</v>
      </c>
      <c r="N21" s="649" t="s">
        <v>577</v>
      </c>
      <c r="O21" s="192" t="s">
        <v>146</v>
      </c>
      <c r="P21" s="193" t="s">
        <v>146</v>
      </c>
      <c r="Q21" s="60" t="s">
        <v>434</v>
      </c>
      <c r="R21" s="194" t="str">
        <f>VLOOKUP(Sheet_1_Table_1_134[[#This Row],[Learning Domain]],[10]List!$A$7:$B$12,2,0)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69" t="s">
        <v>428</v>
      </c>
      <c r="I22" s="637" t="s">
        <v>429</v>
      </c>
      <c r="J22" s="765"/>
      <c r="K22" s="645" t="s">
        <v>581</v>
      </c>
      <c r="L22" s="464"/>
      <c r="M22" s="654" t="s">
        <v>582</v>
      </c>
      <c r="N22" s="649" t="s">
        <v>583</v>
      </c>
      <c r="O22" s="192" t="s">
        <v>146</v>
      </c>
      <c r="P22" s="193" t="s">
        <v>146</v>
      </c>
      <c r="Q22" s="60" t="s">
        <v>434</v>
      </c>
      <c r="R22" s="200" t="str">
        <f>VLOOKUP(Sheet_1_Table_1_134[[#This Row],[Learning Domain]],[10]List!$A$7:$B$12,2,0)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5" t="s">
        <v>589</v>
      </c>
      <c r="K23" s="766" t="s">
        <v>590</v>
      </c>
      <c r="L23" s="464"/>
      <c r="M23" s="654" t="s">
        <v>591</v>
      </c>
      <c r="N23" s="649" t="s">
        <v>592</v>
      </c>
      <c r="O23" s="192" t="s">
        <v>146</v>
      </c>
      <c r="P23" s="193" t="s">
        <v>146</v>
      </c>
      <c r="Q23" s="60" t="s">
        <v>434</v>
      </c>
      <c r="R23" s="194" t="str">
        <f>VLOOKUP(Sheet_1_Table_1_134[[#This Row],[Learning Domain]],[10]List!$A$7:$B$12,2,0)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4"/>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6" t="s">
        <v>605</v>
      </c>
      <c r="L25" s="464"/>
      <c r="M25" s="632" t="s">
        <v>606</v>
      </c>
      <c r="N25" s="637" t="s">
        <v>607</v>
      </c>
      <c r="O25" s="222" t="s">
        <v>146</v>
      </c>
      <c r="P25" s="96" t="s">
        <v>146</v>
      </c>
      <c r="Q25" s="60" t="s">
        <v>434</v>
      </c>
      <c r="R25" s="194" t="str">
        <f>VLOOKUP(Sheet_1_Table_1_134[[#This Row],[Learning Domain]],[10]List!$A$7:$B$12,2,0)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4"/>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69" t="s">
        <v>428</v>
      </c>
      <c r="I26" s="637" t="s">
        <v>429</v>
      </c>
      <c r="J26" s="765" t="s">
        <v>471</v>
      </c>
      <c r="K26" s="766" t="s">
        <v>472</v>
      </c>
      <c r="L26" s="464" t="s">
        <v>611</v>
      </c>
      <c r="M26" s="654" t="s">
        <v>474</v>
      </c>
      <c r="N26" s="649" t="s">
        <v>556</v>
      </c>
      <c r="O26" s="220" t="s">
        <v>142</v>
      </c>
      <c r="P26" s="221" t="s">
        <v>142</v>
      </c>
      <c r="Q26" s="60" t="s">
        <v>434</v>
      </c>
      <c r="R26" s="200"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69" t="s">
        <v>428</v>
      </c>
      <c r="I27" s="637" t="s">
        <v>429</v>
      </c>
      <c r="J27" s="765"/>
      <c r="K27" s="766" t="s">
        <v>613</v>
      </c>
      <c r="L27" s="464"/>
      <c r="M27" s="72" t="s">
        <v>614</v>
      </c>
      <c r="N27" s="70" t="s">
        <v>615</v>
      </c>
      <c r="O27" s="192" t="s">
        <v>146</v>
      </c>
      <c r="P27" s="193" t="s">
        <v>146</v>
      </c>
      <c r="Q27" s="60" t="s">
        <v>434</v>
      </c>
      <c r="R27" s="194" t="str">
        <f>VLOOKUP(Sheet_1_Table_1_134[[#This Row],[Learning Domain]],[10]List!$A$7:$B$12,2,0)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69" t="s">
        <v>428</v>
      </c>
      <c r="I28" s="637" t="s">
        <v>429</v>
      </c>
      <c r="J28" s="765"/>
      <c r="K28" s="766" t="s">
        <v>617</v>
      </c>
      <c r="L28" s="464"/>
      <c r="M28" s="72" t="s">
        <v>618</v>
      </c>
      <c r="N28" s="70" t="s">
        <v>619</v>
      </c>
      <c r="O28" s="192" t="s">
        <v>146</v>
      </c>
      <c r="P28" s="193" t="s">
        <v>146</v>
      </c>
      <c r="Q28" s="60" t="s">
        <v>434</v>
      </c>
      <c r="R28" s="200" t="str">
        <f>VLOOKUP(Sheet_1_Table_1_134[[#This Row],[Learning Domain]],[10]List!$A$7:$B$12,2,0)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69" t="s">
        <v>428</v>
      </c>
      <c r="I29" s="637" t="s">
        <v>429</v>
      </c>
      <c r="J29" s="765" t="s">
        <v>621</v>
      </c>
      <c r="K29" s="645" t="s">
        <v>622</v>
      </c>
      <c r="L29" s="464"/>
      <c r="M29" s="654" t="s">
        <v>623</v>
      </c>
      <c r="N29" s="649" t="s">
        <v>624</v>
      </c>
      <c r="O29" s="192" t="s">
        <v>146</v>
      </c>
      <c r="P29" s="193" t="s">
        <v>146</v>
      </c>
      <c r="Q29" s="60" t="s">
        <v>434</v>
      </c>
      <c r="R29" s="194" t="str">
        <f>VLOOKUP(Sheet_1_Table_1_134[[#This Row],[Learning Domain]],[10]List!$A$7:$B$12,2,0)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0" t="s">
        <v>428</v>
      </c>
      <c r="I30" s="771" t="s">
        <v>429</v>
      </c>
      <c r="J30" s="765"/>
      <c r="K30" s="766" t="s">
        <v>543</v>
      </c>
      <c r="L30" s="464" t="s">
        <v>555</v>
      </c>
      <c r="M30" s="72" t="s">
        <v>625</v>
      </c>
      <c r="N30" s="70" t="s">
        <v>545</v>
      </c>
      <c r="O30" s="192" t="s">
        <v>146</v>
      </c>
      <c r="P30" s="193" t="s">
        <v>146</v>
      </c>
      <c r="Q30" s="60" t="s">
        <v>434</v>
      </c>
      <c r="R30" s="200" t="str">
        <f>VLOOKUP(Sheet_1_Table_1_134[[#This Row],[Learning Domain]],[10]List!$A$7:$B$12,2,0)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0" t="s">
        <v>428</v>
      </c>
      <c r="I31" s="771" t="s">
        <v>429</v>
      </c>
      <c r="J31" s="765"/>
      <c r="K31" s="766" t="s">
        <v>551</v>
      </c>
      <c r="L31" s="464" t="s">
        <v>555</v>
      </c>
      <c r="M31" s="72" t="s">
        <v>552</v>
      </c>
      <c r="N31" s="70" t="s">
        <v>553</v>
      </c>
      <c r="O31" s="192" t="s">
        <v>146</v>
      </c>
      <c r="P31" s="193" t="s">
        <v>146</v>
      </c>
      <c r="Q31" s="60" t="s">
        <v>434</v>
      </c>
      <c r="R31" s="194" t="str">
        <f>VLOOKUP(Sheet_1_Table_1_134[[#This Row],[Learning Domain]],[10]List!$A$7:$B$12,2,0)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1" t="s">
        <v>429</v>
      </c>
      <c r="J32" s="765" t="s">
        <v>627</v>
      </c>
      <c r="K32" s="766" t="s">
        <v>628</v>
      </c>
      <c r="L32" s="464"/>
      <c r="M32" s="654" t="s">
        <v>629</v>
      </c>
      <c r="N32" s="649" t="s">
        <v>630</v>
      </c>
      <c r="O32" s="192" t="s">
        <v>146</v>
      </c>
      <c r="P32" s="193" t="s">
        <v>146</v>
      </c>
      <c r="Q32" s="60" t="s">
        <v>434</v>
      </c>
      <c r="R32" s="200" t="str">
        <f>VLOOKUP(Sheet_1_Table_1_134[[#This Row],[Learning Domain]],[10]List!$A$7:$B$12,2,0)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4"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5" t="s">
        <v>639</v>
      </c>
      <c r="K34" s="766" t="s">
        <v>640</v>
      </c>
      <c r="L34" s="464"/>
      <c r="M34" s="654" t="s">
        <v>641</v>
      </c>
      <c r="N34" s="649" t="s">
        <v>642</v>
      </c>
      <c r="O34" s="192" t="s">
        <v>146</v>
      </c>
      <c r="P34" s="193" t="s">
        <v>146</v>
      </c>
      <c r="Q34" s="60" t="s">
        <v>434</v>
      </c>
      <c r="R34" s="200" t="str">
        <f>VLOOKUP(Sheet_1_Table_1_134[[#This Row],[Learning Domain]],[10]List!$A$7:$B$12,2,0)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5" t="s">
        <v>646</v>
      </c>
      <c r="K35" s="766" t="s">
        <v>647</v>
      </c>
      <c r="L35" s="464"/>
      <c r="M35" s="654" t="s">
        <v>648</v>
      </c>
      <c r="N35" s="649" t="s">
        <v>649</v>
      </c>
      <c r="O35" s="192" t="s">
        <v>146</v>
      </c>
      <c r="P35" s="193" t="s">
        <v>146</v>
      </c>
      <c r="Q35" s="60" t="s">
        <v>434</v>
      </c>
      <c r="R35" s="194" t="str">
        <f>VLOOKUP(Sheet_1_Table_1_134[[#This Row],[Learning Domain]],[10]List!$A$7:$B$12,2,0)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4"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0" t="s">
        <v>428</v>
      </c>
      <c r="I41" s="771" t="s">
        <v>429</v>
      </c>
      <c r="J41" s="765" t="s">
        <v>686</v>
      </c>
      <c r="K41" s="766" t="s">
        <v>687</v>
      </c>
      <c r="L41" s="464"/>
      <c r="M41" s="654" t="s">
        <v>688</v>
      </c>
      <c r="N41" s="649" t="s">
        <v>689</v>
      </c>
      <c r="O41" s="220" t="s">
        <v>142</v>
      </c>
      <c r="P41" s="221" t="s">
        <v>142</v>
      </c>
      <c r="Q41" s="60" t="s">
        <v>434</v>
      </c>
      <c r="R41" s="194" t="str">
        <f>VLOOKUP(Sheet_1_Table_1_134[[#This Row],[Learning Domain]],[10]List!$A$7:$B$12,2,0)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0" t="s">
        <v>428</v>
      </c>
      <c r="I42" s="300"/>
      <c r="J42" s="224"/>
      <c r="K42" s="60" t="s">
        <v>695</v>
      </c>
      <c r="L42" s="53"/>
      <c r="M42" s="72" t="s">
        <v>696</v>
      </c>
      <c r="N42" s="70" t="s">
        <v>697</v>
      </c>
      <c r="O42" s="192" t="s">
        <v>146</v>
      </c>
      <c r="P42" s="193" t="s">
        <v>146</v>
      </c>
      <c r="Q42" s="60" t="s">
        <v>434</v>
      </c>
      <c r="R42" s="200"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4"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69" t="s">
        <v>428</v>
      </c>
      <c r="I44" s="637" t="s">
        <v>429</v>
      </c>
      <c r="J44" s="765"/>
      <c r="K44" s="766" t="s">
        <v>543</v>
      </c>
      <c r="L44" s="464"/>
      <c r="M44" s="72" t="s">
        <v>544</v>
      </c>
      <c r="N44" s="70" t="s">
        <v>545</v>
      </c>
      <c r="O44" s="283" t="s">
        <v>142</v>
      </c>
      <c r="P44" s="284" t="s">
        <v>142</v>
      </c>
      <c r="Q44" s="60" t="s">
        <v>434</v>
      </c>
      <c r="R44" s="200" t="str">
        <f>VLOOKUP(Sheet_1_Table_1_134[[#This Row],[Learning Domain]],[10]List!$A$7:$B$12,2,0)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69" t="s">
        <v>428</v>
      </c>
      <c r="I45" s="637" t="s">
        <v>429</v>
      </c>
      <c r="J45" s="765"/>
      <c r="K45" s="766" t="s">
        <v>551</v>
      </c>
      <c r="L45" s="464"/>
      <c r="M45" s="72" t="s">
        <v>552</v>
      </c>
      <c r="N45" s="70" t="s">
        <v>553</v>
      </c>
      <c r="O45" s="283" t="s">
        <v>142</v>
      </c>
      <c r="P45" s="284" t="s">
        <v>142</v>
      </c>
      <c r="Q45" s="60" t="s">
        <v>434</v>
      </c>
      <c r="R45" s="200" t="str">
        <f>VLOOKUP(Sheet_1_Table_1_134[[#This Row],[Learning Domain]],[10]List!$A$7:$B$12,2,0)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3"/>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69" t="s">
        <v>428</v>
      </c>
      <c r="I46" s="637" t="s">
        <v>429</v>
      </c>
      <c r="J46" s="765"/>
      <c r="K46" s="766" t="s">
        <v>561</v>
      </c>
      <c r="L46" s="464"/>
      <c r="M46" s="72" t="s">
        <v>562</v>
      </c>
      <c r="N46" s="70" t="s">
        <v>563</v>
      </c>
      <c r="O46" s="283" t="s">
        <v>142</v>
      </c>
      <c r="P46" s="284" t="s">
        <v>142</v>
      </c>
      <c r="Q46" s="60" t="s">
        <v>434</v>
      </c>
      <c r="R46" s="194" t="str">
        <f>VLOOKUP(Sheet_1_Table_1_134[[#This Row],[Learning Domain]],[10]List!$A$7:$B$12,2,0)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69" t="s">
        <v>428</v>
      </c>
      <c r="I47" s="637" t="s">
        <v>429</v>
      </c>
      <c r="J47" s="765"/>
      <c r="K47" s="766" t="s">
        <v>566</v>
      </c>
      <c r="L47" s="464"/>
      <c r="M47" s="72" t="s">
        <v>567</v>
      </c>
      <c r="N47" s="70" t="s">
        <v>568</v>
      </c>
      <c r="O47" s="283" t="s">
        <v>142</v>
      </c>
      <c r="P47" s="284" t="s">
        <v>142</v>
      </c>
      <c r="Q47" s="60" t="s">
        <v>434</v>
      </c>
      <c r="R47" s="200" t="str">
        <f>VLOOKUP(Sheet_1_Table_1_134[[#This Row],[Learning Domain]],[10]List!$A$7:$B$12,2,0)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5"/>
      <c r="K48" s="766" t="s">
        <v>613</v>
      </c>
      <c r="L48" s="464"/>
      <c r="M48" s="72" t="s">
        <v>614</v>
      </c>
      <c r="N48" s="70" t="s">
        <v>615</v>
      </c>
      <c r="O48" s="283" t="s">
        <v>142</v>
      </c>
      <c r="P48" s="284" t="s">
        <v>142</v>
      </c>
      <c r="Q48" s="60" t="s">
        <v>434</v>
      </c>
      <c r="R48" s="194" t="str">
        <f>VLOOKUP(Sheet_1_Table_1_134[[#This Row],[Learning Domain]],[10]List!$A$7:$B$12,2,0)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5"/>
      <c r="K49" s="766" t="s">
        <v>617</v>
      </c>
      <c r="L49" s="464"/>
      <c r="M49" s="72" t="s">
        <v>618</v>
      </c>
      <c r="N49" s="70" t="s">
        <v>619</v>
      </c>
      <c r="O49" s="283" t="s">
        <v>142</v>
      </c>
      <c r="P49" s="284" t="s">
        <v>142</v>
      </c>
      <c r="Q49" s="60" t="s">
        <v>434</v>
      </c>
      <c r="R49" s="200" t="str">
        <f>VLOOKUP(Sheet_1_Table_1_134[[#This Row],[Learning Domain]],[10]List!$A$7:$B$12,2,0)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8"/>
      <c r="K50" s="766" t="s">
        <v>703</v>
      </c>
      <c r="L50" s="53"/>
      <c r="M50" s="654" t="s">
        <v>704</v>
      </c>
      <c r="N50" s="649" t="s">
        <v>705</v>
      </c>
      <c r="O50" s="283" t="s">
        <v>142</v>
      </c>
      <c r="P50" s="284" t="s">
        <v>142</v>
      </c>
      <c r="Q50" s="60" t="s">
        <v>434</v>
      </c>
      <c r="R50" s="194" t="str">
        <f>VLOOKUP(Sheet_1_Table_1_134[[#This Row],[Learning Domain]],[10]List!$A$7:$B$12,2,0)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3">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Domain]],[10]List!$A$7:$B$12,2,0)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3">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3"/>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6">
        <v>0.625</v>
      </c>
      <c r="AN53" s="787">
        <v>0.70833333333333337</v>
      </c>
      <c r="AO53" s="788" t="s">
        <v>735</v>
      </c>
      <c r="AP53" s="184">
        <v>46304</v>
      </c>
      <c r="AQ53" s="64">
        <f>WEEKDAY(Sheet_1_Table_1_134[[#This Row],[Lesson 2
Date 
(DD-MMM-YYYY)]])</f>
        <v>6</v>
      </c>
      <c r="AR53" s="786">
        <v>0.625</v>
      </c>
      <c r="AS53" s="787">
        <v>0.70833333333333337</v>
      </c>
      <c r="AT53" s="182" t="s">
        <v>735</v>
      </c>
      <c r="AU53" s="311">
        <v>46311</v>
      </c>
      <c r="AV53" s="789">
        <f>WEEKDAY(Sheet_1_Table_1_134[[#This Row],[Lesson 3
Date 
(DD-MMM-YYYY)]])</f>
        <v>6</v>
      </c>
      <c r="AW53" s="786">
        <v>0.625</v>
      </c>
      <c r="AX53" s="787">
        <v>0.70833333333333337</v>
      </c>
      <c r="AY53" s="206" t="s">
        <v>735</v>
      </c>
      <c r="AZ53" s="184">
        <v>46318</v>
      </c>
      <c r="BA53" s="180">
        <f>WEEKDAY(Sheet_1_Table_1_134[[#This Row],[Lesson 4
Date 
(DD-MMM-YYYY)]])</f>
        <v>6</v>
      </c>
      <c r="BB53" s="786">
        <v>0.625</v>
      </c>
      <c r="BC53" s="787">
        <v>0.70833333333333337</v>
      </c>
      <c r="BD53" s="790" t="s">
        <v>735</v>
      </c>
      <c r="BE53" s="179">
        <v>46325</v>
      </c>
      <c r="BF53" s="789">
        <f>WEEKDAY(Sheet_1_Table_1_134[[#This Row],[Lesson 5
Date 
(DD-MMM-YYYY)]])</f>
        <v>6</v>
      </c>
      <c r="BG53" s="786">
        <v>0.625</v>
      </c>
      <c r="BH53" s="787">
        <v>0.70833333333333337</v>
      </c>
      <c r="BI53" s="790" t="s">
        <v>735</v>
      </c>
      <c r="BJ53" s="791">
        <v>46332</v>
      </c>
      <c r="BK53" s="180">
        <f>WEEKDAY(Sheet_1_Table_1_134[[#This Row],[Lesson 6
Date 
(DD-MMM-YYYY)]])</f>
        <v>6</v>
      </c>
      <c r="BL53" s="786">
        <v>0.625</v>
      </c>
      <c r="BM53" s="787">
        <v>0.70833333333333337</v>
      </c>
      <c r="BN53" s="792"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3"/>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2">
        <v>46300</v>
      </c>
      <c r="AL54" s="64">
        <f>WEEKDAY(Sheet_1_Table_1_134[[#This Row],[Lesson 1 
Date 
(DD-MMM-YYYY)]])</f>
        <v>2</v>
      </c>
      <c r="AM54" s="763">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3"/>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2">
        <v>46307</v>
      </c>
      <c r="AL55" s="64">
        <f>WEEKDAY(Sheet_1_Table_1_134[[#This Row],[Lesson 1 
Date 
(DD-MMM-YYYY)]])</f>
        <v>2</v>
      </c>
      <c r="AM55" s="763">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3"/>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2">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3"/>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1">
        <v>0.54166666666666663</v>
      </c>
      <c r="AN57" s="782">
        <v>0.66666666666666663</v>
      </c>
      <c r="AO57" s="783"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3"/>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628" t="s">
        <v>661</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2">
        <v>46276</v>
      </c>
      <c r="AL58" s="64">
        <f>WEEKDAY(Sheet_1_Table_1_134[[#This Row],[Lesson 1 
Date 
(DD-MMM-YYYY)]])</f>
        <v>6</v>
      </c>
      <c r="AM58" s="764">
        <v>0.66666666666666663</v>
      </c>
      <c r="AN58" s="726">
        <v>0.75</v>
      </c>
      <c r="AO58" s="727" t="s">
        <v>772</v>
      </c>
      <c r="AP58" s="728">
        <v>46283</v>
      </c>
      <c r="AQ58" s="716">
        <f>WEEKDAY(Sheet_1_Table_1_134[[#This Row],[Lesson 2
Date 
(DD-MMM-YYYY)]] )</f>
        <v>6</v>
      </c>
      <c r="AR58" s="717">
        <v>0.66666666666666663</v>
      </c>
      <c r="AS58" s="686">
        <v>0.75</v>
      </c>
      <c r="AT58" s="729" t="s">
        <v>772</v>
      </c>
      <c r="AU58" s="730"/>
      <c r="AV58" s="716" t="e">
        <f>WEEKDAY([11]!Sheet_1_Table_1_13[[#This Row],[Lesson 3
Date 
(DD-MMM-YYYY)]])</f>
        <v>#REF!</v>
      </c>
      <c r="AW58" s="717"/>
      <c r="AX58" s="686"/>
      <c r="AY58" s="729"/>
      <c r="AZ58" s="731"/>
      <c r="BA58" s="716" t="e">
        <f>WEEKDAY([11]!Sheet_1_Table_1_13[[#This Row],[Lesson 4
Date 
(DD-MMM-YYYY)]])</f>
        <v>#REF!</v>
      </c>
      <c r="BB58" s="717"/>
      <c r="BC58" s="686"/>
      <c r="BD58" s="729"/>
      <c r="BE58" s="730"/>
      <c r="BF58" s="716" t="e">
        <f>WEEKDAY([11]!Sheet_1_Table_1_13[[#This Row],[Lesson 5
Date 
(DD-MMM-YYYY)]])</f>
        <v>#REF!</v>
      </c>
      <c r="BG58" s="717"/>
      <c r="BH58" s="686"/>
      <c r="BI58" s="729"/>
      <c r="BJ58" s="731"/>
      <c r="BK58" s="716" t="e">
        <f>WEEKDAY([11]!Sheet_1_Table_1_13[[#This Row],[Lesson 6
Date 
(DD-MMM-YYYY)]])</f>
        <v>#REF!</v>
      </c>
      <c r="BL58" s="717"/>
      <c r="BM58" s="686"/>
      <c r="BN58" s="732"/>
      <c r="BO58" s="719" t="s">
        <v>293</v>
      </c>
      <c r="BP58" s="733" t="s">
        <v>776</v>
      </c>
      <c r="BQ58" s="723" t="s">
        <v>777</v>
      </c>
      <c r="BR58" s="125" t="s">
        <v>778</v>
      </c>
      <c r="BS58" s="719"/>
      <c r="BT58" s="723"/>
      <c r="BU58" s="723"/>
      <c r="BV58" s="125"/>
      <c r="BW58" s="718">
        <v>0</v>
      </c>
      <c r="BX58" s="734"/>
      <c r="BY58" s="723" t="s">
        <v>149</v>
      </c>
      <c r="BZ58" s="723"/>
      <c r="CA58" s="723" t="s">
        <v>149</v>
      </c>
      <c r="CB58" s="735"/>
      <c r="CC58" s="735"/>
      <c r="CD58" s="735"/>
      <c r="CE58" s="718" t="s">
        <v>779</v>
      </c>
      <c r="CF58" s="737" t="s">
        <v>780</v>
      </c>
      <c r="CG58" s="723" t="s">
        <v>781</v>
      </c>
      <c r="CH58" s="739"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0"/>
      <c r="DH58" s="740"/>
      <c r="DI58" s="740"/>
      <c r="DJ58" s="740"/>
      <c r="DK58" s="76" t="s">
        <v>146</v>
      </c>
      <c r="DL58" s="76" t="s">
        <v>146</v>
      </c>
      <c r="DM58" s="76" t="s">
        <v>146</v>
      </c>
      <c r="DN58" s="793"/>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8" t="s">
        <v>661</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2">
        <v>46309</v>
      </c>
      <c r="AL59" s="64">
        <f>WEEKDAY(Sheet_1_Table_1_134[[#This Row],[Lesson 1 
Date 
(DD-MMM-YYYY)]])</f>
        <v>4</v>
      </c>
      <c r="AM59" s="554">
        <v>0.625</v>
      </c>
      <c r="AN59" s="555">
        <v>0.70833333333333337</v>
      </c>
      <c r="AO59" s="709" t="s">
        <v>789</v>
      </c>
      <c r="AP59" s="557"/>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6" t="s">
        <v>793</v>
      </c>
      <c r="CF59" s="509" t="s">
        <v>794</v>
      </c>
      <c r="CG59" s="738"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3"/>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8" t="s">
        <v>661</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2">
        <v>46323</v>
      </c>
      <c r="AL60" s="64">
        <f>WEEKDAY(Sheet_1_Table_1_134[[#This Row],[Lesson 1 
Date 
(DD-MMM-YYYY)]])</f>
        <v>4</v>
      </c>
      <c r="AM60" s="554">
        <v>0.625</v>
      </c>
      <c r="AN60" s="555">
        <v>0.70833333333333337</v>
      </c>
      <c r="AO60" s="709" t="s">
        <v>789</v>
      </c>
      <c r="AP60" s="557"/>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6" t="s">
        <v>793</v>
      </c>
      <c r="CF60" s="509" t="s">
        <v>794</v>
      </c>
      <c r="CG60" s="738"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3"/>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s">
        <v>661</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2">
        <v>46337</v>
      </c>
      <c r="AL61" s="64">
        <f>WEEKDAY(Sheet_1_Table_1_134[[#This Row],[Lesson 1 
Date 
(DD-MMM-YYYY)]])</f>
        <v>4</v>
      </c>
      <c r="AM61" s="763">
        <v>0.625</v>
      </c>
      <c r="AN61" s="613">
        <v>0.70833333333333337</v>
      </c>
      <c r="AO61" s="629" t="s">
        <v>789</v>
      </c>
      <c r="AP61" s="587"/>
      <c r="AQ61" s="588" t="e">
        <f>WEEKDAY([11]!Sheet_1_Table_1_13[[#This Row],[Lesson 2
Date 
(DD-MMM-YYYY)]])</f>
        <v>#REF!</v>
      </c>
      <c r="AR61" s="567"/>
      <c r="AS61" s="585"/>
      <c r="AT61" s="586"/>
      <c r="AU61" s="584"/>
      <c r="AV61" s="588" t="e">
        <f>WEEKDAY([11]!Sheet_1_Table_1_13[[#This Row],[Lesson 3
Date 
(DD-MMM-YYYY)]])</f>
        <v>#REF!</v>
      </c>
      <c r="AW61" s="567"/>
      <c r="AX61" s="585"/>
      <c r="AY61" s="586"/>
      <c r="AZ61" s="589"/>
      <c r="BA61" s="588" t="e">
        <f>WEEKDAY([11]!Sheet_1_Table_1_13[[#This Row],[Lesson 4
Date 
(DD-MMM-YYYY)]])</f>
        <v>#REF!</v>
      </c>
      <c r="BB61" s="567"/>
      <c r="BC61" s="585"/>
      <c r="BD61" s="586"/>
      <c r="BE61" s="584"/>
      <c r="BF61" s="588" t="e">
        <f>WEEKDAY([11]!Sheet_1_Table_1_13[[#This Row],[Lesson 5
Date 
(DD-MMM-YYYY)]])</f>
        <v>#REF!</v>
      </c>
      <c r="BG61" s="567"/>
      <c r="BH61" s="585"/>
      <c r="BI61" s="586"/>
      <c r="BJ61" s="589"/>
      <c r="BK61" s="588" t="e">
        <f>WEEKDAY([11]!Sheet_1_Table_1_13[[#This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1" t="s">
        <v>793</v>
      </c>
      <c r="CF61" s="574" t="s">
        <v>794</v>
      </c>
      <c r="CG61" s="742"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3"/>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s">
        <v>661</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2">
        <v>46304</v>
      </c>
      <c r="AL62" s="64">
        <f>WEEKDAY(Sheet_1_Table_1_134[[#This Row],[Lesson 1 
Date 
(DD-MMM-YYYY)]])</f>
        <v>6</v>
      </c>
      <c r="AM62" s="763">
        <v>0.625</v>
      </c>
      <c r="AN62" s="613">
        <v>0.66666666666666663</v>
      </c>
      <c r="AO62" s="629" t="s">
        <v>810</v>
      </c>
      <c r="AP62" s="587"/>
      <c r="AQ62" s="588" t="e">
        <f>WEEKDAY([9]!Sheet_1_Table_1_13[[#This Row],[Lesson 2
Date 
(DD-MMM-YYYY)]])</f>
        <v>#REF!</v>
      </c>
      <c r="AR62" s="567"/>
      <c r="AS62" s="585"/>
      <c r="AT62" s="586"/>
      <c r="AU62" s="584"/>
      <c r="AV62" s="588" t="e">
        <f>WEEKDAY([9]!Sheet_1_Table_1_13[[#This Row],[Lesson 3
Date 
(DD-MMM-YYYY)]])</f>
        <v>#REF!</v>
      </c>
      <c r="AW62" s="567"/>
      <c r="AX62" s="585"/>
      <c r="AY62" s="586"/>
      <c r="AZ62" s="589"/>
      <c r="BA62" s="588" t="e">
        <f>WEEKDAY([9]!Sheet_1_Table_1_13[[#This Row],[Lesson 4
Date 
(DD-MMM-YYYY)]])</f>
        <v>#REF!</v>
      </c>
      <c r="BB62" s="567"/>
      <c r="BC62" s="585"/>
      <c r="BD62" s="586"/>
      <c r="BE62" s="584"/>
      <c r="BF62" s="588" t="e">
        <f>WEEKDAY([9]!Sheet_1_Table_1_13[[#This Row],[Lesson 5
Date 
(DD-MMM-YYYY)]])</f>
        <v>#REF!</v>
      </c>
      <c r="BG62" s="567"/>
      <c r="BH62" s="585"/>
      <c r="BI62" s="586"/>
      <c r="BJ62" s="589"/>
      <c r="BK62" s="588" t="e">
        <f>WEEKDAY([9]!Sheet_1_Table_1_13[[#This Row],[Lesson 6
Date 
(DD-MMM-YYYY)]])</f>
        <v>#REF!</v>
      </c>
      <c r="BL62" s="567"/>
      <c r="BM62" s="585"/>
      <c r="BN62" s="590"/>
      <c r="BO62" s="578"/>
      <c r="BP62" s="561" t="s">
        <v>811</v>
      </c>
      <c r="BQ62" s="562"/>
      <c r="BR62" s="300"/>
      <c r="BS62" s="578"/>
      <c r="BT62" s="562"/>
      <c r="BU62" s="562"/>
      <c r="BV62" s="300"/>
      <c r="BW62" s="560">
        <v>0</v>
      </c>
      <c r="BX62" s="617">
        <v>100</v>
      </c>
      <c r="BY62" s="747">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3"/>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8" t="s">
        <v>661</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2">
        <v>46286</v>
      </c>
      <c r="AL63" s="64">
        <f>WEEKDAY(Sheet_1_Table_1_134[[#This Row],[Lesson 1 
Date 
(DD-MMM-YYYY)]])</f>
        <v>2</v>
      </c>
      <c r="AM63" s="554">
        <v>0.60416666666666663</v>
      </c>
      <c r="AN63" s="555">
        <v>0.64583333333333337</v>
      </c>
      <c r="AO63" s="727" t="s">
        <v>817</v>
      </c>
      <c r="AP63" s="557"/>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19" t="s">
        <v>818</v>
      </c>
      <c r="BP63" s="733"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3"/>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8" t="s">
        <v>661</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2">
        <v>46294</v>
      </c>
      <c r="AL64" s="64">
        <f>WEEKDAY(Sheet_1_Table_1_134[[#This Row],[Lesson 1 
Date 
(DD-MMM-YYYY)]])</f>
        <v>3</v>
      </c>
      <c r="AM64" s="554">
        <v>0.625</v>
      </c>
      <c r="AN64" s="555">
        <v>0.66666666666666663</v>
      </c>
      <c r="AO64" s="727" t="s">
        <v>817</v>
      </c>
      <c r="AP64" s="557"/>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3"/>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8" t="s">
        <v>661</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2">
        <v>46308</v>
      </c>
      <c r="AL65" s="64">
        <f>WEEKDAY(Sheet_1_Table_1_134[[#This Row],[Lesson 1 
Date 
(DD-MMM-YYYY)]])</f>
        <v>3</v>
      </c>
      <c r="AM65" s="554">
        <v>0.66666666666666663</v>
      </c>
      <c r="AN65" s="555">
        <v>0.70833333333333337</v>
      </c>
      <c r="AO65" s="727" t="s">
        <v>817</v>
      </c>
      <c r="AP65" s="557"/>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3"/>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8" t="s">
        <v>661</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2">
        <v>46317</v>
      </c>
      <c r="AL66" s="64">
        <f>WEEKDAY(Sheet_1_Table_1_134[[#This Row],[Lesson 1 
Date 
(DD-MMM-YYYY)]])</f>
        <v>5</v>
      </c>
      <c r="AM66" s="554">
        <v>0.64583333333333337</v>
      </c>
      <c r="AN66" s="555">
        <v>0.70833333333333337</v>
      </c>
      <c r="AO66" s="727" t="s">
        <v>817</v>
      </c>
      <c r="AP66" s="557"/>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3"/>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8" t="s">
        <v>661</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2">
        <v>46331</v>
      </c>
      <c r="AL67" s="64">
        <f>WEEKDAY(Sheet_1_Table_1_134[[#This Row],[Lesson 1 
Date 
(DD-MMM-YYYY)]])</f>
        <v>5</v>
      </c>
      <c r="AM67" s="554">
        <v>0.66666666666666663</v>
      </c>
      <c r="AN67" s="555">
        <v>0.70833333333333337</v>
      </c>
      <c r="AO67" s="727" t="s">
        <v>817</v>
      </c>
      <c r="AP67" s="557"/>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3"/>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s">
        <v>661</v>
      </c>
      <c r="S68" s="564">
        <v>0</v>
      </c>
      <c r="T68" s="564">
        <v>0</v>
      </c>
      <c r="U68" s="564">
        <v>0</v>
      </c>
      <c r="V68" s="564">
        <v>0</v>
      </c>
      <c r="W68" s="564">
        <v>0</v>
      </c>
      <c r="X68" s="564">
        <v>0</v>
      </c>
      <c r="Y68" s="564">
        <v>0</v>
      </c>
      <c r="Z68" s="564">
        <v>100</v>
      </c>
      <c r="AA68" s="564">
        <v>0</v>
      </c>
      <c r="AB68" s="611">
        <v>100</v>
      </c>
      <c r="AC68" s="748" t="s">
        <v>199</v>
      </c>
      <c r="AD68" s="749" t="s">
        <v>190</v>
      </c>
      <c r="AE68" s="564" t="s">
        <v>146</v>
      </c>
      <c r="AF68" s="564" t="s">
        <v>142</v>
      </c>
      <c r="AG68" s="564" t="s">
        <v>142</v>
      </c>
      <c r="AH68" s="564">
        <v>1</v>
      </c>
      <c r="AI68" s="564">
        <v>100</v>
      </c>
      <c r="AJ68" s="715">
        <f>SUM(Sheet_1_Table_1_134[[#This Row],[ILP Units Per Session]]*Sheet_1_Table_1_134[[#This Row],[Quota]])</f>
        <v>100</v>
      </c>
      <c r="AK68" s="762">
        <v>46310</v>
      </c>
      <c r="AL68" s="64">
        <f>WEEKDAY(Sheet_1_Table_1_134[[#This Row],[Lesson 1 
Date 
(DD-MMM-YYYY)]])</f>
        <v>5</v>
      </c>
      <c r="AM68" s="763">
        <v>0.60416666666666663</v>
      </c>
      <c r="AN68" s="613">
        <v>0.64583333333333337</v>
      </c>
      <c r="AO68" s="750" t="s">
        <v>817</v>
      </c>
      <c r="AP68" s="587"/>
      <c r="AQ68" s="588" t="e">
        <f>WEEKDAY([12]!Sheet_1_Table_1_13[[#This Row],[Lesson 2
Date 
(DD-MMM-YYYY)]])</f>
        <v>#REF!</v>
      </c>
      <c r="AR68" s="567"/>
      <c r="AS68" s="585"/>
      <c r="AT68" s="586"/>
      <c r="AU68" s="584"/>
      <c r="AV68" s="588" t="e">
        <f>WEEKDAY([12]!Sheet_1_Table_1_13[[#This Row],[Lesson 3
Date 
(DD-MMM-YYYY)]])</f>
        <v>#REF!</v>
      </c>
      <c r="AW68" s="567"/>
      <c r="AX68" s="585"/>
      <c r="AY68" s="586"/>
      <c r="AZ68" s="589"/>
      <c r="BA68" s="588" t="e">
        <f>WEEKDAY([12]!Sheet_1_Table_1_13[[#This Row],[Lesson 4
Date 
(DD-MMM-YYYY)]])</f>
        <v>#REF!</v>
      </c>
      <c r="BB68" s="567"/>
      <c r="BC68" s="585"/>
      <c r="BD68" s="586"/>
      <c r="BE68" s="584"/>
      <c r="BF68" s="588" t="e">
        <f>WEEKDAY([12]!Sheet_1_Table_1_13[[#This Row],[Lesson 5
Date 
(DD-MMM-YYYY)]])</f>
        <v>#REF!</v>
      </c>
      <c r="BG68" s="567"/>
      <c r="BH68" s="585"/>
      <c r="BI68" s="586"/>
      <c r="BJ68" s="589"/>
      <c r="BK68" s="588" t="e">
        <f>WEEKDAY([12]!Sheet_1_Table_1_13[[#This Row],[Lesson 6
Date 
(DD-MMM-YYYY)]])</f>
        <v>#REF!</v>
      </c>
      <c r="BL68" s="567"/>
      <c r="BM68" s="585"/>
      <c r="BN68" s="590"/>
      <c r="BO68" s="751" t="s">
        <v>818</v>
      </c>
      <c r="BP68" s="561" t="s">
        <v>844</v>
      </c>
      <c r="BQ68" s="562" t="s">
        <v>845</v>
      </c>
      <c r="BR68" s="752" t="s">
        <v>846</v>
      </c>
      <c r="BS68" s="578"/>
      <c r="BT68" s="562"/>
      <c r="BU68" s="562"/>
      <c r="BV68" s="300"/>
      <c r="BW68" s="560"/>
      <c r="BX68" s="617"/>
      <c r="BY68" s="562" t="s">
        <v>184</v>
      </c>
      <c r="BZ68" s="562"/>
      <c r="CA68" s="562" t="s">
        <v>184</v>
      </c>
      <c r="CB68" s="592"/>
      <c r="CC68" s="592"/>
      <c r="CD68" s="592"/>
      <c r="CE68" s="753" t="s">
        <v>822</v>
      </c>
      <c r="CF68" s="574" t="s">
        <v>823</v>
      </c>
      <c r="CG68" s="754"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3"/>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s">
        <v>661</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2">
        <v>46354</v>
      </c>
      <c r="AL69" s="64">
        <f>WEEKDAY(Sheet_1_Table_1_134[[#This Row],[Lesson 1 
Date 
(DD-MMM-YYYY)]])</f>
        <v>7</v>
      </c>
      <c r="AM69" s="763">
        <v>0.42708333333333331</v>
      </c>
      <c r="AN69" s="613">
        <v>0.51041666666666663</v>
      </c>
      <c r="AO69" s="629" t="s">
        <v>860</v>
      </c>
      <c r="AP69" s="587"/>
      <c r="AQ69" s="588" t="e">
        <f>WEEKDAY([13]!Sheet_1_Table_1_13[[#This Row],[Lesson 2
Date 
(DD-MMM-YYYY)]])</f>
        <v>#REF!</v>
      </c>
      <c r="AR69" s="567"/>
      <c r="AS69" s="585"/>
      <c r="AT69" s="586"/>
      <c r="AU69" s="584"/>
      <c r="AV69" s="588" t="e">
        <f>WEEKDAY([13]!Sheet_1_Table_1_13[[#This Row],[Lesson 3
Date 
(DD-MMM-YYYY)]])</f>
        <v>#REF!</v>
      </c>
      <c r="AW69" s="567"/>
      <c r="AX69" s="585"/>
      <c r="AY69" s="586"/>
      <c r="AZ69" s="589"/>
      <c r="BA69" s="588" t="e">
        <f>WEEKDAY([13]!Sheet_1_Table_1_13[[#This Row],[Lesson 4
Date 
(DD-MMM-YYYY)]])</f>
        <v>#REF!</v>
      </c>
      <c r="BB69" s="567"/>
      <c r="BC69" s="585"/>
      <c r="BD69" s="586"/>
      <c r="BE69" s="584"/>
      <c r="BF69" s="588" t="e">
        <f>WEEKDAY([13]!Sheet_1_Table_1_13[[#This Row],[Lesson 5
Date 
(DD-MMM-YYYY)]])</f>
        <v>#REF!</v>
      </c>
      <c r="BG69" s="567"/>
      <c r="BH69" s="585"/>
      <c r="BI69" s="586"/>
      <c r="BJ69" s="589"/>
      <c r="BK69" s="588" t="e">
        <f>WEEKDAY([13]!Sheet_1_Table_1_13[[#This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3"/>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8" t="s">
        <v>661</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2">
        <v>46302</v>
      </c>
      <c r="AL70" s="64">
        <f>WEEKDAY(Sheet_1_Table_1_134[[#This Row],[Lesson 1 
Date 
(DD-MMM-YYYY)]])</f>
        <v>4</v>
      </c>
      <c r="AM70" s="554">
        <v>0.77083333333333337</v>
      </c>
      <c r="AN70" s="555">
        <v>0.85416666666666663</v>
      </c>
      <c r="AO70" s="709" t="s">
        <v>871</v>
      </c>
      <c r="AP70" s="557"/>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3"/>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8" t="s">
        <v>661</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2">
        <v>46316</v>
      </c>
      <c r="AL71" s="64">
        <f>WEEKDAY(Sheet_1_Table_1_134[[#This Row],[Lesson 1 
Date 
(DD-MMM-YYYY)]])</f>
        <v>4</v>
      </c>
      <c r="AM71" s="554">
        <v>0.77083333333333337</v>
      </c>
      <c r="AN71" s="555">
        <v>0.85416666666666663</v>
      </c>
      <c r="AO71" s="709" t="s">
        <v>871</v>
      </c>
      <c r="AP71" s="557"/>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3"/>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8" t="s">
        <v>661</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2">
        <v>46322</v>
      </c>
      <c r="AL72" s="64">
        <f>WEEKDAY(Sheet_1_Table_1_134[[#This Row],[Lesson 1 
Date 
(DD-MMM-YYYY)]])</f>
        <v>3</v>
      </c>
      <c r="AM72" s="554">
        <v>0.72916666666666663</v>
      </c>
      <c r="AN72" s="555">
        <v>0.8125</v>
      </c>
      <c r="AO72" s="709" t="s">
        <v>884</v>
      </c>
      <c r="AP72" s="557"/>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3"/>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8" t="s">
        <v>661</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2">
        <v>46324</v>
      </c>
      <c r="AL73" s="64">
        <f>WEEKDAY(Sheet_1_Table_1_134[[#This Row],[Lesson 1 
Date 
(DD-MMM-YYYY)]])</f>
        <v>5</v>
      </c>
      <c r="AM73" s="554">
        <v>0.75</v>
      </c>
      <c r="AN73" s="555">
        <v>0.83333333333333337</v>
      </c>
      <c r="AO73" s="709" t="s">
        <v>871</v>
      </c>
      <c r="AP73" s="557"/>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3"/>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s">
        <v>661</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2">
        <v>46310</v>
      </c>
      <c r="AL74" s="64">
        <f>WEEKDAY(Sheet_1_Table_1_134[[#This Row],[Lesson 1 
Date 
(DD-MMM-YYYY)]])</f>
        <v>5</v>
      </c>
      <c r="AM74" s="763">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WEEKDAY([14]!Sheet_1_Table_1_13[[#This Row],[Lesson 3
Date 
(DD-MMM-YYYY)]])</f>
        <v>#REF!</v>
      </c>
      <c r="AW74" s="567"/>
      <c r="AX74" s="585"/>
      <c r="AY74" s="586"/>
      <c r="AZ74" s="589"/>
      <c r="BA74" s="588" t="e">
        <f>WEEKDAY([14]!Sheet_1_Table_1_13[[#This Row],[Lesson 4
Date 
(DD-MMM-YYYY)]])</f>
        <v>#REF!</v>
      </c>
      <c r="BB74" s="567"/>
      <c r="BC74" s="585"/>
      <c r="BD74" s="586"/>
      <c r="BE74" s="584"/>
      <c r="BF74" s="588" t="e">
        <f>WEEKDAY([14]!Sheet_1_Table_1_13[[#This Row],[Lesson 5
Date 
(DD-MMM-YYYY)]])</f>
        <v>#REF!</v>
      </c>
      <c r="BG74" s="567"/>
      <c r="BH74" s="585"/>
      <c r="BI74" s="586"/>
      <c r="BJ74" s="589"/>
      <c r="BK74" s="588" t="e">
        <f>WEEKDAY([14]!Sheet_1_Table_1_13[[#This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3" t="s">
        <v>2234</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4">
        <v>46288</v>
      </c>
      <c r="AL41" s="588">
        <f>WEEKDAY(Sheet_1_Table_1_13[[#This Row],[Lesson 1 
Date 
(DD-MMM-YYYY)]])</f>
        <v>4</v>
      </c>
      <c r="AM41" s="763">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5">
        <v>46295</v>
      </c>
      <c r="AL42" s="588">
        <f>WEEKDAY(Sheet_1_Table_1_13[[#This Row],[Lesson 1 
Date 
(DD-MMM-YYYY)]])</f>
        <v>4</v>
      </c>
      <c r="AM42" s="763">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4">
        <v>46308</v>
      </c>
      <c r="AL43" s="588">
        <f>WEEKDAY(Sheet_1_Table_1_13[[#This Row],[Lesson 1 
Date 
(DD-MMM-YYYY)]])</f>
        <v>3</v>
      </c>
      <c r="AM43" s="763">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4">
        <v>46329</v>
      </c>
      <c r="AL44" s="588">
        <f>WEEKDAY(Sheet_1_Table_1_13[[#This Row],[Lesson 1 
Date 
(DD-MMM-YYYY)]])</f>
        <v>3</v>
      </c>
      <c r="AM44" s="763">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4">
        <v>46304</v>
      </c>
      <c r="AL45" s="64" t="e">
        <f>WEEKDAY([11]!Sheet_1_Table_1_13[[#This Row],[Lesson 1 
Date 
(DD-MMM-YYYY)]])</f>
        <v>#REF!</v>
      </c>
      <c r="AM45" s="554">
        <v>0.66666666666666663</v>
      </c>
      <c r="AN45" s="555">
        <v>0.75</v>
      </c>
      <c r="AO45" s="709" t="s">
        <v>1156</v>
      </c>
      <c r="AP45" s="557"/>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4">
        <v>46311</v>
      </c>
      <c r="AL46" s="588" t="e">
        <f>WEEKDAY([11]!Sheet_1_Table_1_13[[#This Row],[Lesson 1 
Date 
(DD-MMM-YYYY)]])</f>
        <v>#REF!</v>
      </c>
      <c r="AM46" s="763">
        <v>0.66666666666666663</v>
      </c>
      <c r="AN46" s="613">
        <v>0.75</v>
      </c>
      <c r="AO46" s="629" t="s">
        <v>1156</v>
      </c>
      <c r="AP46" s="587"/>
      <c r="AQ46" s="588" t="e">
        <f>WEEKDAY([11]!Sheet_1_Table_1_13[[#This Row],[Lesson 2
Date 
(DD-MMM-YYYY)]])</f>
        <v>#REF!</v>
      </c>
      <c r="AR46" s="567"/>
      <c r="AS46" s="585"/>
      <c r="AT46" s="586"/>
      <c r="AU46" s="584"/>
      <c r="AV46" s="588" t="e">
        <f>WEEKDAY([11]!Sheet_1_Table_1_13[[#This Row],[Lesson 3
Date 
(DD-MMM-YYYY)]])</f>
        <v>#REF!</v>
      </c>
      <c r="AW46" s="567"/>
      <c r="AX46" s="585"/>
      <c r="AY46" s="586"/>
      <c r="AZ46" s="589"/>
      <c r="BA46" s="588" t="e">
        <f>WEEKDAY([11]!Sheet_1_Table_1_13[[#This Row],[Lesson 4
Date 
(DD-MMM-YYYY)]])</f>
        <v>#REF!</v>
      </c>
      <c r="BB46" s="567"/>
      <c r="BC46" s="585"/>
      <c r="BD46" s="586"/>
      <c r="BE46" s="615"/>
      <c r="BF46" s="588" t="e">
        <f>WEEKDAY([11]!Sheet_1_Table_1_13[[#This Row],[Lesson 5
Date 
(DD-MMM-YYYY)]])</f>
        <v>#REF!</v>
      </c>
      <c r="BG46" s="616"/>
      <c r="BH46" s="585"/>
      <c r="BI46" s="586"/>
      <c r="BJ46" s="589"/>
      <c r="BK46" s="588" t="e">
        <f>WEEKDAY([11]!Sheet_1_Table_1_13[[#This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43"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0" t="s">
        <v>1167</v>
      </c>
      <c r="N3" s="57" t="s">
        <v>1168</v>
      </c>
      <c r="O3" s="58" t="s">
        <v>146</v>
      </c>
      <c r="P3" s="59" t="s">
        <v>146</v>
      </c>
      <c r="Q3" s="60" t="s">
        <v>1169</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0"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WEEKDAY([19]!Sheet_1_Table_1_13[[#This Row],[Lesson 2
Date 
(DD-MMM-YYYY)]])</f>
        <v>#REF!</v>
      </c>
      <c r="AR30" s="65"/>
      <c r="AS30" s="66"/>
      <c r="AT30" s="66"/>
      <c r="AU30" s="203"/>
      <c r="AV30" s="165" t="e">
        <f>WEEKDAY([19]!Sheet_1_Table_1_13[[#This Row],[Lesson 3
Date 
(DD-MMM-YYYY)]])</f>
        <v>#REF!</v>
      </c>
      <c r="AW30" s="204"/>
      <c r="AX30" s="205"/>
      <c r="AY30" s="207"/>
      <c r="AZ30" s="68"/>
      <c r="BA30" s="64" t="e">
        <f>WEEKDAY([19]!Sheet_1_Table_1_13[[#This Row],[Lesson 4
Date 
(DD-MMM-YYYY)]])</f>
        <v>#REF!</v>
      </c>
      <c r="BB30" s="65"/>
      <c r="BC30" s="66"/>
      <c r="BD30" s="66"/>
      <c r="BE30" s="203"/>
      <c r="BF30" s="165" t="e">
        <f>WEEKDAY([19]!Sheet_1_Table_1_13[[#This Row],[Lesson 5
Date 
(DD-MMM-YYYY)]])</f>
        <v>#REF!</v>
      </c>
      <c r="BG30" s="204"/>
      <c r="BH30" s="205"/>
      <c r="BI30" s="207"/>
      <c r="BJ30" s="68"/>
      <c r="BK30" s="165" t="e">
        <f>WEEKDAY([19]!Sheet_1_Table_1_13[[#This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WEEKDAY([19]!Sheet_1_Table_1_13[[#This Row],[Lesson 2
Date 
(DD-MMM-YYYY)]])</f>
        <v>#REF!</v>
      </c>
      <c r="AR31" s="65"/>
      <c r="AS31" s="66"/>
      <c r="AT31" s="66"/>
      <c r="AU31" s="203"/>
      <c r="AV31" s="165" t="e">
        <f>WEEKDAY([19]!Sheet_1_Table_1_13[[#This Row],[Lesson 3
Date 
(DD-MMM-YYYY)]])</f>
        <v>#REF!</v>
      </c>
      <c r="AW31" s="204"/>
      <c r="AX31" s="205"/>
      <c r="AY31" s="207"/>
      <c r="AZ31" s="68"/>
      <c r="BA31" s="64" t="e">
        <f>WEEKDAY([19]!Sheet_1_Table_1_13[[#This Row],[Lesson 4
Date 
(DD-MMM-YYYY)]])</f>
        <v>#REF!</v>
      </c>
      <c r="BB31" s="65"/>
      <c r="BC31" s="66"/>
      <c r="BD31" s="66"/>
      <c r="BE31" s="203"/>
      <c r="BF31" s="165" t="e">
        <f>WEEKDAY([19]!Sheet_1_Table_1_13[[#This Row],[Lesson 5
Date 
(DD-MMM-YYYY)]])</f>
        <v>#REF!</v>
      </c>
      <c r="BG31" s="204"/>
      <c r="BH31" s="205"/>
      <c r="BI31" s="207"/>
      <c r="BJ31" s="68"/>
      <c r="BK31" s="165" t="e">
        <f>WEEKDAY([19]!Sheet_1_Table_1_13[[#This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7" t="s">
        <v>1434</v>
      </c>
      <c r="J37" s="60"/>
      <c r="K37" s="56" t="s">
        <v>1434</v>
      </c>
      <c r="L37" s="55" t="s">
        <v>1435</v>
      </c>
      <c r="M37" s="56" t="s">
        <v>1436</v>
      </c>
      <c r="N37" s="57" t="s">
        <v>1437</v>
      </c>
      <c r="O37" s="778"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7" t="s">
        <v>1434</v>
      </c>
      <c r="J38" s="60"/>
      <c r="K38" s="56" t="s">
        <v>1434</v>
      </c>
      <c r="L38" s="55" t="s">
        <v>1444</v>
      </c>
      <c r="M38" s="56" t="s">
        <v>1436</v>
      </c>
      <c r="N38" s="57" t="s">
        <v>1437</v>
      </c>
      <c r="O38" s="778"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8"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8"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A14" zoomScale="84" zoomScaleNormal="84" workbookViewId="0">
      <selection activeCell="DN20" sqref="DN2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2236</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3" t="s">
        <v>460</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VLOOKUP([21]!Sheet_1_Table_1_134[[#This Row],[Learning Domain]],[22]List!$A$7:$B$12,2,0)</f>
        <v>#REF!</v>
      </c>
      <c r="S16" s="55">
        <v>0</v>
      </c>
      <c r="T16" s="55">
        <v>0</v>
      </c>
      <c r="U16" s="55">
        <v>0</v>
      </c>
      <c r="V16" s="55">
        <v>100</v>
      </c>
      <c r="W16" s="55">
        <v>0</v>
      </c>
      <c r="X16" s="55">
        <v>0</v>
      </c>
      <c r="Y16" s="55">
        <v>0</v>
      </c>
      <c r="Z16" s="55">
        <v>0</v>
      </c>
      <c r="AA16" s="55">
        <v>0</v>
      </c>
      <c r="AB16" s="53" t="e">
        <f>SUM([21]!Sheet_1_Table_1_134[[#This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WEEKDAY([13]!Sheet_1_Table_1_13[[#This Row],[Lesson 3
Date 
(DD-MMM-YYYY)]])</f>
        <v>#REF!</v>
      </c>
      <c r="AW16" s="65"/>
      <c r="AX16" s="66"/>
      <c r="AY16" s="67"/>
      <c r="AZ16" s="68"/>
      <c r="BA16" s="64" t="e">
        <f>WEEKDAY([13]!Sheet_1_Table_1_13[[#This Row],[Lesson 4
Date 
(DD-MMM-YYYY)]])</f>
        <v>#REF!</v>
      </c>
      <c r="BB16" s="65"/>
      <c r="BC16" s="66"/>
      <c r="BD16" s="66"/>
      <c r="BE16" s="63"/>
      <c r="BF16" s="64" t="e">
        <f>WEEKDAY([13]!Sheet_1_Table_1_13[[#This Row],[Lesson 5
Date 
(DD-MMM-YYYY)]])</f>
        <v>#REF!</v>
      </c>
      <c r="BG16" s="65"/>
      <c r="BH16" s="66"/>
      <c r="BI16" s="67"/>
      <c r="BJ16" s="68"/>
      <c r="BK16" s="64" t="e">
        <f>WEEKDAY([13]!Sheet_1_Table_1_13[[#This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VLOOKUP([11]!Sheet_1_Table_1_13[[#This Row],[Learning Domain]],[11]List!$A$7:$B$12,2,0)</f>
        <v>#REF!</v>
      </c>
      <c r="S17" s="55">
        <v>0</v>
      </c>
      <c r="T17" s="55">
        <v>0</v>
      </c>
      <c r="U17" s="55">
        <v>20</v>
      </c>
      <c r="V17" s="55">
        <v>30</v>
      </c>
      <c r="W17" s="55">
        <v>0</v>
      </c>
      <c r="X17" s="55">
        <v>50</v>
      </c>
      <c r="Y17" s="55">
        <v>0</v>
      </c>
      <c r="Z17" s="55">
        <v>0</v>
      </c>
      <c r="AA17" s="55">
        <v>0</v>
      </c>
      <c r="AB17" s="53" t="e">
        <f>SUM([11]!Sheet_1_Table_1_13[[#This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2235</v>
      </c>
      <c r="AP17" s="68">
        <v>46302</v>
      </c>
      <c r="AQ17" s="64">
        <f>WEEKDAY(Sheet_1_Table_1_133[[#This Row],[Lesson 2
Date 
(DD-MMM-YYYY)]]
)</f>
        <v>4</v>
      </c>
      <c r="AR17" s="65">
        <v>0.77083333333333337</v>
      </c>
      <c r="AS17" s="66">
        <v>0.89583333333333337</v>
      </c>
      <c r="AT17" s="66" t="s">
        <v>2235</v>
      </c>
      <c r="AU17" s="63"/>
      <c r="AV17" s="165" t="e">
        <f>WEEKDAY([13]!Sheet_1_Table_1_13[[#This Row],[Lesson 3
Date 
(DD-MMM-YYYY)]])</f>
        <v>#REF!</v>
      </c>
      <c r="AW17" s="65"/>
      <c r="AX17" s="66"/>
      <c r="AY17" s="67"/>
      <c r="AZ17" s="68"/>
      <c r="BA17" s="64" t="e">
        <f>WEEKDAY([13]!Sheet_1_Table_1_13[[#This Row],[Lesson 4
Date 
(DD-MMM-YYYY)]])</f>
        <v>#REF!</v>
      </c>
      <c r="BB17" s="65"/>
      <c r="BC17" s="66"/>
      <c r="BD17" s="66"/>
      <c r="BE17" s="63"/>
      <c r="BF17" s="165" t="e">
        <f>WEEKDAY([13]!Sheet_1_Table_1_13[[#This Row],[Lesson 5
Date 
(DD-MMM-YYYY)]])</f>
        <v>#REF!</v>
      </c>
      <c r="BG17" s="65"/>
      <c r="BH17" s="66"/>
      <c r="BI17" s="67"/>
      <c r="BJ17" s="68"/>
      <c r="BK17" s="165" t="e">
        <f>WEEKDAY([13]!Sheet_1_Table_1_13[[#This Row],[Lesson 6
Date 
(DD-MMM-YYYY)]])</f>
        <v>#REF!</v>
      </c>
      <c r="BL17" s="65"/>
      <c r="BM17" s="66"/>
      <c r="BN17" s="66"/>
      <c r="BO17" s="54" t="s">
        <v>163</v>
      </c>
      <c r="BP17" s="699" t="s">
        <v>1561</v>
      </c>
      <c r="BQ17" s="696" t="s">
        <v>1562</v>
      </c>
      <c r="BR17" s="698" t="s">
        <v>1563</v>
      </c>
      <c r="BS17" s="52" t="s">
        <v>293</v>
      </c>
      <c r="BT17" s="697" t="s">
        <v>1564</v>
      </c>
      <c r="BU17" s="697" t="s">
        <v>1565</v>
      </c>
      <c r="BV17" s="700" t="s">
        <v>1566</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t="s">
        <v>2237</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2"/>
      <c r="J18" s="703" t="s">
        <v>1568</v>
      </c>
      <c r="K18" s="704" t="s">
        <v>1569</v>
      </c>
      <c r="L18" s="696"/>
      <c r="M18" s="697" t="s">
        <v>1570</v>
      </c>
      <c r="N18" s="705" t="s">
        <v>1571</v>
      </c>
      <c r="O18" s="78" t="s">
        <v>146</v>
      </c>
      <c r="P18" s="59" t="s">
        <v>146</v>
      </c>
      <c r="Q18" s="60" t="s">
        <v>1462</v>
      </c>
      <c r="R18" s="61" t="e">
        <f>VLOOKUP([11]!Sheet_1_Table_1_13[[#This Row],[Learning Domain]],[11]List!$A$7:$B$12,2,0)</f>
        <v>#REF!</v>
      </c>
      <c r="S18" s="55">
        <v>0</v>
      </c>
      <c r="T18" s="55">
        <v>0</v>
      </c>
      <c r="U18" s="55">
        <v>0</v>
      </c>
      <c r="V18" s="55">
        <v>20</v>
      </c>
      <c r="W18" s="55">
        <v>0</v>
      </c>
      <c r="X18" s="55">
        <v>80</v>
      </c>
      <c r="Y18" s="55">
        <v>0</v>
      </c>
      <c r="Z18" s="55">
        <v>0</v>
      </c>
      <c r="AA18" s="55">
        <v>0</v>
      </c>
      <c r="AB18" s="53" t="e">
        <f>SUM([11]!Sheet_1_Table_1_13[[#This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WEEKDAY([13]!Sheet_1_Table_1_13[[#This Row],[Lesson 3
Date 
(DD-MMM-YYYY)]])</f>
        <v>#REF!</v>
      </c>
      <c r="AW18" s="65"/>
      <c r="AX18" s="66"/>
      <c r="AY18" s="67"/>
      <c r="AZ18" s="68"/>
      <c r="BA18" s="64" t="e">
        <f>WEEKDAY([13]!Sheet_1_Table_1_13[[#This Row],[Lesson 4
Date 
(DD-MMM-YYYY)]])</f>
        <v>#REF!</v>
      </c>
      <c r="BB18" s="65"/>
      <c r="BC18" s="66"/>
      <c r="BD18" s="66"/>
      <c r="BE18" s="63"/>
      <c r="BF18" s="165" t="e">
        <f>WEEKDAY([13]!Sheet_1_Table_1_13[[#This Row],[Lesson 5
Date 
(DD-MMM-YYYY)]])</f>
        <v>#REF!</v>
      </c>
      <c r="BG18" s="65"/>
      <c r="BH18" s="66"/>
      <c r="BI18" s="67"/>
      <c r="BJ18" s="68"/>
      <c r="BK18" s="165" t="e">
        <f>WEEKDAY([13]!Sheet_1_Table_1_13[[#This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3" t="s">
        <v>1575</v>
      </c>
      <c r="K19" s="696" t="s">
        <v>1576</v>
      </c>
      <c r="L19" s="696"/>
      <c r="M19" s="697" t="s">
        <v>1577</v>
      </c>
      <c r="N19" s="705" t="s">
        <v>1578</v>
      </c>
      <c r="O19" s="78" t="s">
        <v>146</v>
      </c>
      <c r="P19" s="59" t="s">
        <v>146</v>
      </c>
      <c r="Q19" s="60" t="s">
        <v>1462</v>
      </c>
      <c r="R19" s="77" t="e">
        <f>VLOOKUP([11]!Sheet_1_Table_1_13[[#This Row],[Learning Domain]],[11]List!$A$7:$B$12,2,0)</f>
        <v>#REF!</v>
      </c>
      <c r="S19" s="55">
        <v>0</v>
      </c>
      <c r="T19" s="55">
        <v>0</v>
      </c>
      <c r="U19" s="55">
        <v>25</v>
      </c>
      <c r="V19" s="55">
        <v>25</v>
      </c>
      <c r="W19" s="55">
        <v>0</v>
      </c>
      <c r="X19" s="55">
        <v>50</v>
      </c>
      <c r="Y19" s="55">
        <v>0</v>
      </c>
      <c r="Z19" s="55">
        <v>0</v>
      </c>
      <c r="AA19" s="55">
        <v>0</v>
      </c>
      <c r="AB19" s="53" t="e">
        <f>SUM([11]!Sheet_1_Table_1_13[[#This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2235</v>
      </c>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t="s">
        <v>163</v>
      </c>
      <c r="BP19" s="707" t="s">
        <v>1579</v>
      </c>
      <c r="BQ19" s="708" t="s">
        <v>1580</v>
      </c>
      <c r="BR19" s="705" t="s">
        <v>1581</v>
      </c>
      <c r="BS19" s="52" t="s">
        <v>163</v>
      </c>
      <c r="BT19" s="707" t="s">
        <v>1582</v>
      </c>
      <c r="BU19" s="708" t="s">
        <v>1562</v>
      </c>
      <c r="BV19" s="698" t="s">
        <v>1583</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t="s">
        <v>2237</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7"/>
      <c r="I20" s="678"/>
      <c r="J20" s="173" t="s">
        <v>1585</v>
      </c>
      <c r="K20" s="174" t="s">
        <v>1586</v>
      </c>
      <c r="L20" s="174"/>
      <c r="M20" s="175" t="s">
        <v>1587</v>
      </c>
      <c r="N20" s="176" t="s">
        <v>1588</v>
      </c>
      <c r="O20" s="162" t="s">
        <v>142</v>
      </c>
      <c r="P20" s="178" t="s">
        <v>142</v>
      </c>
      <c r="Q20" s="173" t="s">
        <v>1462</v>
      </c>
      <c r="R20" s="170" t="e">
        <f>VLOOKUP([13]!Sheet_1_Table_1_13[[#This Row],[Learning Domain]],[13]List!$A$7:$B$12,2,0)</f>
        <v>#REF!</v>
      </c>
      <c r="S20" s="174">
        <v>0</v>
      </c>
      <c r="T20" s="174">
        <v>0</v>
      </c>
      <c r="U20" s="174">
        <v>0</v>
      </c>
      <c r="V20" s="174">
        <v>50</v>
      </c>
      <c r="W20" s="174">
        <v>0</v>
      </c>
      <c r="X20" s="174">
        <v>50</v>
      </c>
      <c r="Y20" s="174">
        <v>0</v>
      </c>
      <c r="Z20" s="174">
        <v>0</v>
      </c>
      <c r="AA20" s="174">
        <v>0</v>
      </c>
      <c r="AB20" s="171" t="e">
        <f>SUM([13]!Sheet_1_Table_1_13[[#This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WEEKDAY([13]!Sheet_1_Table_1_13[[#This Row],[Lesson 3
Date 
(DD-MMM-YYYY)]])</f>
        <v>#REF!</v>
      </c>
      <c r="AW20" s="181"/>
      <c r="AX20" s="182"/>
      <c r="AY20" s="183"/>
      <c r="AZ20" s="184"/>
      <c r="BA20" s="180" t="e">
        <f>WEEKDAY([13]!Sheet_1_Table_1_13[[#This Row],[Lesson 4
Date 
(DD-MMM-YYYY)]])</f>
        <v>#REF!</v>
      </c>
      <c r="BB20" s="181"/>
      <c r="BC20" s="182"/>
      <c r="BD20" s="182"/>
      <c r="BE20" s="179"/>
      <c r="BF20" s="180" t="e">
        <f>WEEKDAY([13]!Sheet_1_Table_1_13[[#This Row],[Lesson 5
Date 
(DD-MMM-YYYY)]])</f>
        <v>#REF!</v>
      </c>
      <c r="BG20" s="181"/>
      <c r="BH20" s="182"/>
      <c r="BI20" s="183"/>
      <c r="BJ20" s="184"/>
      <c r="BK20" s="180" t="e">
        <f>WEEKDAY([13]!Sheet_1_Table_1_13[[#This Row],[Lesson 6
Date 
(DD-MMM-YYYY)]])</f>
        <v>#REF!</v>
      </c>
      <c r="BL20" s="181"/>
      <c r="BM20" s="182"/>
      <c r="BN20" s="182"/>
      <c r="BO20" s="185" t="s">
        <v>163</v>
      </c>
      <c r="BP20" s="186" t="s">
        <v>1590</v>
      </c>
      <c r="BQ20" s="174" t="s">
        <v>1591</v>
      </c>
      <c r="BR20" s="176" t="s">
        <v>1592</v>
      </c>
      <c r="BS20" s="172"/>
      <c r="BT20" s="175"/>
      <c r="BU20" s="175"/>
      <c r="BV20" s="755"/>
      <c r="BW20" s="173">
        <v>0</v>
      </c>
      <c r="BX20" s="196">
        <v>100</v>
      </c>
      <c r="BY20" s="756"/>
      <c r="BZ20" s="175"/>
      <c r="CA20" s="175" t="s">
        <v>1593</v>
      </c>
      <c r="CB20" s="195"/>
      <c r="CC20" s="195"/>
      <c r="CD20" s="196"/>
      <c r="CE20" s="173" t="s">
        <v>342</v>
      </c>
      <c r="CF20" s="757" t="s">
        <v>343</v>
      </c>
      <c r="CG20" s="175" t="s">
        <v>344</v>
      </c>
      <c r="CH20" s="758"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9"/>
      <c r="DH20" s="759"/>
      <c r="DI20" s="760"/>
      <c r="DJ20" s="759"/>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Domain]],[20]List!$A$7:$B$12,2,0)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WEEKDAY([13]!Sheet_1_Table_1_13[[#This Row],[Lesson 3
Date 
(DD-MMM-YYYY)]])</f>
        <v>#REF!</v>
      </c>
      <c r="AW21" s="65"/>
      <c r="AX21" s="66"/>
      <c r="AY21" s="126"/>
      <c r="AZ21" s="98"/>
      <c r="BA21" s="64" t="e">
        <f>WEEKDAY([13]!Sheet_1_Table_1_13[[#This Row],[Lesson 4
Date 
(DD-MMM-YYYY)]])</f>
        <v>#REF!</v>
      </c>
      <c r="BB21" s="65"/>
      <c r="BC21" s="66"/>
      <c r="BD21" s="126"/>
      <c r="BE21" s="63"/>
      <c r="BF21" s="64" t="e">
        <f>WEEKDAY([13]!Sheet_1_Table_1_13[[#This Row],[Lesson 5
Date 
(DD-MMM-YYYY)]])</f>
        <v>#REF!</v>
      </c>
      <c r="BG21" s="65"/>
      <c r="BH21" s="66"/>
      <c r="BI21" s="126"/>
      <c r="BJ21" s="98"/>
      <c r="BK21" s="64" t="e">
        <f>WEEKDAY([13]!Sheet_1_Table_1_13[[#This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Domain]],[20]List!$A$7:$B$12,2,0)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WEEKDAY([13]!Sheet_1_Table_1_13[[#This Row],[Lesson 3
Date 
(DD-MMM-YYYY)]])</f>
        <v>#REF!</v>
      </c>
      <c r="AW22" s="65"/>
      <c r="AX22" s="66"/>
      <c r="AY22" s="126"/>
      <c r="AZ22" s="98"/>
      <c r="BA22" s="64" t="e">
        <f>WEEKDAY([13]!Sheet_1_Table_1_13[[#This Row],[Lesson 4
Date 
(DD-MMM-YYYY)]])</f>
        <v>#REF!</v>
      </c>
      <c r="BB22" s="65"/>
      <c r="BC22" s="66"/>
      <c r="BD22" s="126"/>
      <c r="BE22" s="63"/>
      <c r="BF22" s="64" t="e">
        <f>WEEKDAY([13]!Sheet_1_Table_1_13[[#This Row],[Lesson 5
Date 
(DD-MMM-YYYY)]])</f>
        <v>#REF!</v>
      </c>
      <c r="BG22" s="65"/>
      <c r="BH22" s="66"/>
      <c r="BI22" s="126"/>
      <c r="BJ22" s="98"/>
      <c r="BK22" s="64" t="e">
        <f>WEEKDAY([13]!Sheet_1_Table_1_13[[#This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Domain]],[20]List!$A$7:$B$12,2,0)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WEEKDAY([13]!Sheet_1_Table_1_13[[#This Row],[Lesson 3
Date 
(DD-MMM-YYYY)]])</f>
        <v>#REF!</v>
      </c>
      <c r="AW23" s="65"/>
      <c r="AX23" s="66"/>
      <c r="AY23" s="126"/>
      <c r="AZ23" s="98"/>
      <c r="BA23" s="64" t="e">
        <f>WEEKDAY([13]!Sheet_1_Table_1_13[[#This Row],[Lesson 4
Date 
(DD-MMM-YYYY)]])</f>
        <v>#REF!</v>
      </c>
      <c r="BB23" s="65"/>
      <c r="BC23" s="66"/>
      <c r="BD23" s="126"/>
      <c r="BE23" s="63"/>
      <c r="BF23" s="64" t="e">
        <f>WEEKDAY([13]!Sheet_1_Table_1_13[[#This Row],[Lesson 5
Date 
(DD-MMM-YYYY)]])</f>
        <v>#REF!</v>
      </c>
      <c r="BG23" s="65"/>
      <c r="BH23" s="66"/>
      <c r="BI23" s="126"/>
      <c r="BJ23" s="98"/>
      <c r="BK23" s="64" t="e">
        <f>WEEKDAY([13]!Sheet_1_Table_1_13[[#This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abSelected="1" topLeftCell="BJ69" zoomScale="85" zoomScaleNormal="85" workbookViewId="0">
      <selection activeCell="BQ72" sqref="BQ7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2236</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4">
        <v>6004</v>
      </c>
      <c r="F9" s="80" t="s">
        <v>134</v>
      </c>
      <c r="G9" s="81" t="s">
        <v>347</v>
      </c>
      <c r="H9" s="80"/>
      <c r="I9" s="425" t="s">
        <v>1630</v>
      </c>
      <c r="J9" s="86" t="s">
        <v>1644</v>
      </c>
      <c r="K9" s="426" t="s">
        <v>1645</v>
      </c>
      <c r="L9" s="83"/>
      <c r="M9" s="426" t="s">
        <v>1646</v>
      </c>
      <c r="N9" s="84" t="s">
        <v>1647</v>
      </c>
      <c r="O9" s="427" t="s">
        <v>146</v>
      </c>
      <c r="P9" s="85" t="s">
        <v>146</v>
      </c>
      <c r="Q9" s="86" t="s">
        <v>1600</v>
      </c>
      <c r="R9" s="428"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1648</v>
      </c>
      <c r="BQ9" s="83" t="s">
        <v>1649</v>
      </c>
      <c r="BR9" s="84" t="s">
        <v>1650</v>
      </c>
      <c r="BS9" s="80" t="s">
        <v>293</v>
      </c>
      <c r="BT9" s="426" t="s">
        <v>1651</v>
      </c>
      <c r="BU9" s="426" t="s">
        <v>1652</v>
      </c>
      <c r="BV9" s="292" t="s">
        <v>1653</v>
      </c>
      <c r="BW9" s="86"/>
      <c r="BX9" s="437"/>
      <c r="BY9" s="426"/>
      <c r="BZ9" s="426"/>
      <c r="CA9" s="426"/>
      <c r="CB9" s="438"/>
      <c r="CC9" s="438"/>
      <c r="CD9" s="437"/>
      <c r="CE9" s="86" t="s">
        <v>354</v>
      </c>
      <c r="CF9" s="437" t="s">
        <v>355</v>
      </c>
      <c r="CG9" s="426"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4">
        <v>6017</v>
      </c>
      <c r="F16" s="80" t="s">
        <v>134</v>
      </c>
      <c r="G16" s="81" t="s">
        <v>347</v>
      </c>
      <c r="H16" s="95" t="s">
        <v>1693</v>
      </c>
      <c r="I16" s="440" t="s">
        <v>1694</v>
      </c>
      <c r="J16" s="86" t="s">
        <v>1695</v>
      </c>
      <c r="K16" s="426" t="s">
        <v>1696</v>
      </c>
      <c r="L16" s="83"/>
      <c r="M16" s="426" t="s">
        <v>1697</v>
      </c>
      <c r="N16" s="84" t="s">
        <v>1698</v>
      </c>
      <c r="O16" s="441" t="s">
        <v>146</v>
      </c>
      <c r="P16" s="442" t="s">
        <v>146</v>
      </c>
      <c r="Q16" s="86" t="s">
        <v>1600</v>
      </c>
      <c r="R16" s="443"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1699</v>
      </c>
      <c r="BS16" s="82"/>
      <c r="BT16" s="426"/>
      <c r="BU16" s="426"/>
      <c r="BV16" s="84"/>
      <c r="BW16" s="86"/>
      <c r="BX16" s="447"/>
      <c r="BY16" s="426"/>
      <c r="BZ16" s="426"/>
      <c r="CA16" s="426"/>
      <c r="CB16" s="438"/>
      <c r="CC16" s="438"/>
      <c r="CD16" s="438"/>
      <c r="CE16" s="86" t="s">
        <v>354</v>
      </c>
      <c r="CF16" s="438" t="s">
        <v>355</v>
      </c>
      <c r="CG16" s="426"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8"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2"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293</v>
      </c>
      <c r="BP19" s="69" t="s">
        <v>1721</v>
      </c>
      <c r="BQ19" s="449" t="s">
        <v>1722</v>
      </c>
      <c r="BR19" s="450" t="s">
        <v>1723</v>
      </c>
      <c r="BS19" s="52"/>
      <c r="BT19" s="56"/>
      <c r="BU19" s="56"/>
      <c r="BV19" s="70"/>
      <c r="BW19" s="60"/>
      <c r="BX19" s="71"/>
      <c r="BY19" s="56" t="s">
        <v>184</v>
      </c>
      <c r="BZ19" s="56"/>
      <c r="CA19" s="56" t="s">
        <v>1724</v>
      </c>
      <c r="CB19" s="72"/>
      <c r="CC19" s="72"/>
      <c r="CD19" s="71"/>
      <c r="CE19" s="451"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2" t="s">
        <v>1715</v>
      </c>
      <c r="J20" s="214" t="s">
        <v>1728</v>
      </c>
      <c r="K20" s="55" t="s">
        <v>1729</v>
      </c>
      <c r="L20" s="55"/>
      <c r="M20" s="56" t="s">
        <v>1730</v>
      </c>
      <c r="N20" s="211" t="s">
        <v>1731</v>
      </c>
      <c r="O20" s="58" t="s">
        <v>146</v>
      </c>
      <c r="P20" s="452"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2" t="s">
        <v>1715</v>
      </c>
      <c r="J21" s="214" t="s">
        <v>1739</v>
      </c>
      <c r="K21" s="55" t="s">
        <v>1740</v>
      </c>
      <c r="L21" s="55"/>
      <c r="M21" s="56" t="s">
        <v>1741</v>
      </c>
      <c r="N21" s="211" t="s">
        <v>1742</v>
      </c>
      <c r="O21" s="58" t="s">
        <v>146</v>
      </c>
      <c r="P21" s="452"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2" t="s">
        <v>1715</v>
      </c>
      <c r="J22" s="141" t="s">
        <v>1744</v>
      </c>
      <c r="K22" s="55" t="s">
        <v>1745</v>
      </c>
      <c r="L22" s="55"/>
      <c r="M22" s="56" t="s">
        <v>1746</v>
      </c>
      <c r="N22" s="211" t="s">
        <v>1747</v>
      </c>
      <c r="O22" s="58" t="s">
        <v>146</v>
      </c>
      <c r="P22" s="452"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2"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3"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2"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2"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2" t="s">
        <v>1715</v>
      </c>
      <c r="J26" s="453" t="s">
        <v>1782</v>
      </c>
      <c r="K26" s="449" t="s">
        <v>1783</v>
      </c>
      <c r="L26" s="55"/>
      <c r="M26" s="454" t="s">
        <v>1784</v>
      </c>
      <c r="N26" s="450"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1720</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57" t="s">
        <v>163</v>
      </c>
      <c r="BP26" s="458" t="s">
        <v>1786</v>
      </c>
      <c r="BQ26" s="449" t="s">
        <v>1787</v>
      </c>
      <c r="BR26" s="450" t="s">
        <v>1750</v>
      </c>
      <c r="BS26" s="52"/>
      <c r="BT26" s="56"/>
      <c r="BU26" s="56"/>
      <c r="BV26" s="70"/>
      <c r="BW26" s="60"/>
      <c r="BX26" s="71"/>
      <c r="BY26" s="56"/>
      <c r="BZ26" s="56"/>
      <c r="CA26" s="454" t="s">
        <v>1788</v>
      </c>
      <c r="CB26" s="72"/>
      <c r="CC26" s="72"/>
      <c r="CD26" s="71"/>
      <c r="CE26" s="459" t="s">
        <v>1789</v>
      </c>
      <c r="CF26" s="460" t="s">
        <v>1790</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3" t="s">
        <v>1792</v>
      </c>
      <c r="G27" s="464"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5"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3" t="s">
        <v>1792</v>
      </c>
      <c r="G28" s="464" t="s">
        <v>1713</v>
      </c>
      <c r="H28" s="191" t="s">
        <v>1793</v>
      </c>
      <c r="I28" s="199" t="s">
        <v>1794</v>
      </c>
      <c r="J28" s="214" t="s">
        <v>1803</v>
      </c>
      <c r="K28" s="55" t="s">
        <v>1804</v>
      </c>
      <c r="L28" s="55"/>
      <c r="M28" s="56" t="s">
        <v>1805</v>
      </c>
      <c r="N28" s="211" t="s">
        <v>1806</v>
      </c>
      <c r="O28" s="58" t="s">
        <v>146</v>
      </c>
      <c r="P28" s="452"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WEEKDAY([2]!Sheet_1_Table_1_13[[#This Row],[Lesson 2
Date 
(DD-MMM-YYYY)]])</f>
        <v>#REF!</v>
      </c>
      <c r="AR28" s="65"/>
      <c r="AS28" s="66"/>
      <c r="AT28" s="66"/>
      <c r="AU28" s="203"/>
      <c r="AV28" s="165" t="e">
        <f>WEEKDAY([2]!Sheet_1_Table_1_13[[#This Row],[Lesson 3
Date 
(DD-MMM-YYYY)]])</f>
        <v>#REF!</v>
      </c>
      <c r="AW28" s="204"/>
      <c r="AX28" s="205"/>
      <c r="AY28" s="207"/>
      <c r="AZ28" s="68"/>
      <c r="BA28" s="64" t="e">
        <f>WEEKDAY([2]!Sheet_1_Table_1_13[[#This Row],[Lesson 4
Date 
(DD-MMM-YYYY)]])</f>
        <v>#REF!</v>
      </c>
      <c r="BB28" s="65"/>
      <c r="BC28" s="66"/>
      <c r="BD28" s="66"/>
      <c r="BE28" s="203"/>
      <c r="BF28" s="165" t="e">
        <f>WEEKDAY([2]!Sheet_1_Table_1_13[[#This Row],[Lesson 5
Date 
(DD-MMM-YYYY)]])</f>
        <v>#REF!</v>
      </c>
      <c r="BG28" s="204"/>
      <c r="BH28" s="205"/>
      <c r="BI28" s="207"/>
      <c r="BJ28" s="68"/>
      <c r="BK28" s="165" t="e">
        <f>WEEKDAY([2]!Sheet_1_Table_1_13[[#This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6"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3" t="s">
        <v>1792</v>
      </c>
      <c r="G29" s="464" t="s">
        <v>1713</v>
      </c>
      <c r="H29" s="191" t="s">
        <v>1793</v>
      </c>
      <c r="I29" s="199" t="s">
        <v>1794</v>
      </c>
      <c r="J29" s="214" t="s">
        <v>1815</v>
      </c>
      <c r="K29" s="55" t="s">
        <v>1816</v>
      </c>
      <c r="L29" s="55"/>
      <c r="M29" s="56" t="s">
        <v>1817</v>
      </c>
      <c r="N29" s="211" t="s">
        <v>1818</v>
      </c>
      <c r="O29" s="58" t="s">
        <v>146</v>
      </c>
      <c r="P29" s="452"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WEEKDAY([2]!Sheet_1_Table_1_13[[#This Row],[Lesson 2
Date 
(DD-MMM-YYYY)]])</f>
        <v>#REF!</v>
      </c>
      <c r="AR29" s="65"/>
      <c r="AS29" s="66"/>
      <c r="AT29" s="66"/>
      <c r="AU29" s="203"/>
      <c r="AV29" s="165" t="e">
        <f>WEEKDAY([2]!Sheet_1_Table_1_13[[#This Row],[Lesson 3
Date 
(DD-MMM-YYYY)]])</f>
        <v>#REF!</v>
      </c>
      <c r="AW29" s="204"/>
      <c r="AX29" s="205"/>
      <c r="AY29" s="207"/>
      <c r="AZ29" s="68"/>
      <c r="BA29" s="64" t="e">
        <f>WEEKDAY([2]!Sheet_1_Table_1_13[[#This Row],[Lesson 4
Date 
(DD-MMM-YYYY)]])</f>
        <v>#REF!</v>
      </c>
      <c r="BB29" s="65"/>
      <c r="BC29" s="66"/>
      <c r="BD29" s="66"/>
      <c r="BE29" s="203"/>
      <c r="BF29" s="165" t="e">
        <f>WEEKDAY([2]!Sheet_1_Table_1_13[[#This Row],[Lesson 5
Date 
(DD-MMM-YYYY)]])</f>
        <v>#REF!</v>
      </c>
      <c r="BG29" s="204"/>
      <c r="BH29" s="205"/>
      <c r="BI29" s="207"/>
      <c r="BJ29" s="68"/>
      <c r="BK29" s="165" t="e">
        <f>WEEKDAY([2]!Sheet_1_Table_1_13[[#This Row],[Lesson 6
Date 
(DD-MMM-YYYY)]])</f>
        <v>#REF!</v>
      </c>
      <c r="BL29" s="204"/>
      <c r="BM29" s="205"/>
      <c r="BN29" s="205"/>
      <c r="BO29" s="208" t="s">
        <v>163</v>
      </c>
      <c r="BP29" s="467" t="s">
        <v>1819</v>
      </c>
      <c r="BQ29" s="468" t="s">
        <v>1820</v>
      </c>
      <c r="BR29" s="469" t="s">
        <v>1821</v>
      </c>
      <c r="BS29" s="52"/>
      <c r="BT29" s="209"/>
      <c r="BU29" s="201"/>
      <c r="BV29" s="70"/>
      <c r="BW29" s="60"/>
      <c r="BX29" s="71"/>
      <c r="BY29" s="210" t="s">
        <v>149</v>
      </c>
      <c r="BZ29" s="210"/>
      <c r="CA29" s="55" t="s">
        <v>1735</v>
      </c>
      <c r="CB29" s="212"/>
      <c r="CC29" s="212"/>
      <c r="CD29" s="213"/>
      <c r="CE29" s="470" t="s">
        <v>1822</v>
      </c>
      <c r="CF29" s="466"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3" t="s">
        <v>1792</v>
      </c>
      <c r="G30" s="464"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293</v>
      </c>
      <c r="BP30" s="471" t="s">
        <v>1819</v>
      </c>
      <c r="BQ30" s="468" t="s">
        <v>1820</v>
      </c>
      <c r="BR30" s="469" t="s">
        <v>1821</v>
      </c>
      <c r="BS30" s="52"/>
      <c r="BT30" s="56"/>
      <c r="BU30" s="56"/>
      <c r="BV30" s="70"/>
      <c r="BW30" s="60"/>
      <c r="BX30" s="71"/>
      <c r="BY30" s="56" t="s">
        <v>184</v>
      </c>
      <c r="BZ30" s="56"/>
      <c r="CA30" s="55" t="s">
        <v>1735</v>
      </c>
      <c r="CB30" s="72"/>
      <c r="CC30" s="72"/>
      <c r="CD30" s="71"/>
      <c r="CE30" s="470" t="s">
        <v>1822</v>
      </c>
      <c r="CF30" s="466"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3" t="s">
        <v>1792</v>
      </c>
      <c r="G31" s="464"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70" t="s">
        <v>1834</v>
      </c>
      <c r="CF31" s="466"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3" t="s">
        <v>1792</v>
      </c>
      <c r="G32" s="464"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5"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2" t="s">
        <v>1852</v>
      </c>
      <c r="CG33" s="55" t="s">
        <v>1851</v>
      </c>
      <c r="CH33" s="473"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2"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WEEKDAY([3]!Sheet_1_Table_1_13[[#This Row],[Lesson 2
Date 
(DD-MMM-YYYY)]])</f>
        <v>#REF!</v>
      </c>
      <c r="AR34" s="65">
        <v>0.83333333333333337</v>
      </c>
      <c r="AS34" s="205">
        <v>0.91666666666666663</v>
      </c>
      <c r="AT34" s="207" t="s">
        <v>400</v>
      </c>
      <c r="AU34" s="203"/>
      <c r="AV34" s="165" t="e">
        <f>WEEKDAY([3]!Sheet_1_Table_1_13[[#This Row],[Lesson 3
Date 
(DD-MMM-YYYY)]])</f>
        <v>#REF!</v>
      </c>
      <c r="AW34" s="204"/>
      <c r="AX34" s="205"/>
      <c r="AY34" s="207"/>
      <c r="AZ34" s="68"/>
      <c r="BA34" s="64" t="e">
        <f>WEEKDAY([3]!Sheet_1_Table_1_13[[#This Row],[Lesson 4
Date 
(DD-MMM-YYYY)]])</f>
        <v>#REF!</v>
      </c>
      <c r="BB34" s="65"/>
      <c r="BC34" s="66"/>
      <c r="BD34" s="66"/>
      <c r="BE34" s="203"/>
      <c r="BF34" s="165" t="e">
        <f>WEEKDAY([3]!Sheet_1_Table_1_13[[#This Row],[Lesson 5
Date 
(DD-MMM-YYYY)]])</f>
        <v>#REF!</v>
      </c>
      <c r="BG34" s="204"/>
      <c r="BH34" s="205"/>
      <c r="BI34" s="207"/>
      <c r="BJ34" s="68"/>
      <c r="BK34" s="165" t="e">
        <f>WEEKDAY([3]!Sheet_1_Table_1_13[[#This Row],[Lesson 6
Date 
(DD-MMM-YYYY)]])</f>
        <v>#REF!</v>
      </c>
      <c r="BL34" s="204"/>
      <c r="BM34" s="205"/>
      <c r="BN34" s="205"/>
      <c r="BO34" s="208" t="s">
        <v>163</v>
      </c>
      <c r="BP34" s="201" t="s">
        <v>1859</v>
      </c>
      <c r="BQ34" s="201" t="s">
        <v>1860</v>
      </c>
      <c r="BR34" s="475" t="s">
        <v>1861</v>
      </c>
      <c r="BS34" s="52"/>
      <c r="BT34" s="209"/>
      <c r="BU34" s="201"/>
      <c r="BV34" s="70"/>
      <c r="BW34" s="173">
        <v>100</v>
      </c>
      <c r="BX34" s="71"/>
      <c r="BY34" s="210" t="s">
        <v>149</v>
      </c>
      <c r="BZ34" s="210"/>
      <c r="CA34" s="210" t="s">
        <v>1735</v>
      </c>
      <c r="CB34" s="212"/>
      <c r="CC34" s="212"/>
      <c r="CD34" s="213"/>
      <c r="CE34" s="208" t="s">
        <v>1862</v>
      </c>
      <c r="CF34" s="476" t="s">
        <v>1863</v>
      </c>
      <c r="CG34" s="55" t="s">
        <v>1851</v>
      </c>
      <c r="CH34" s="473"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2"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WEEKDAY([3]!Sheet_1_Table_1_13[[#This Row],[Lesson 2
Date 
(DD-MMM-YYYY)]])</f>
        <v>#REF!</v>
      </c>
      <c r="AR35" s="65">
        <v>0.8125</v>
      </c>
      <c r="AS35" s="205">
        <v>0.89583333333333337</v>
      </c>
      <c r="AT35" s="207" t="s">
        <v>1869</v>
      </c>
      <c r="AU35" s="203"/>
      <c r="AV35" s="165" t="e">
        <f>WEEKDAY([3]!Sheet_1_Table_1_13[[#This Row],[Lesson 3
Date 
(DD-MMM-YYYY)]])</f>
        <v>#REF!</v>
      </c>
      <c r="AW35" s="204"/>
      <c r="AX35" s="205"/>
      <c r="AY35" s="207"/>
      <c r="AZ35" s="68"/>
      <c r="BA35" s="64" t="e">
        <f>WEEKDAY([3]!Sheet_1_Table_1_13[[#This Row],[Lesson 4
Date 
(DD-MMM-YYYY)]])</f>
        <v>#REF!</v>
      </c>
      <c r="BB35" s="65"/>
      <c r="BC35" s="66"/>
      <c r="BD35" s="66"/>
      <c r="BE35" s="203"/>
      <c r="BF35" s="165" t="e">
        <f>WEEKDAY([3]!Sheet_1_Table_1_13[[#This Row],[Lesson 5
Date 
(DD-MMM-YYYY)]])</f>
        <v>#REF!</v>
      </c>
      <c r="BG35" s="204"/>
      <c r="BH35" s="205"/>
      <c r="BI35" s="207"/>
      <c r="BJ35" s="68"/>
      <c r="BK35" s="165" t="e">
        <f>WEEKDAY([3]!Sheet_1_Table_1_13[[#This Row],[Lesson 6
Date 
(DD-MMM-YYYY)]])</f>
        <v>#REF!</v>
      </c>
      <c r="BL35" s="204"/>
      <c r="BM35" s="205"/>
      <c r="BN35" s="205"/>
      <c r="BO35" s="208" t="s">
        <v>293</v>
      </c>
      <c r="BP35" s="201" t="s">
        <v>1870</v>
      </c>
      <c r="BQ35" s="201" t="s">
        <v>1871</v>
      </c>
      <c r="BR35" s="591" t="s">
        <v>1872</v>
      </c>
      <c r="BS35" s="52"/>
      <c r="BT35" s="209"/>
      <c r="BU35" s="201"/>
      <c r="BV35" s="70"/>
      <c r="BW35" s="173">
        <v>100</v>
      </c>
      <c r="BX35" s="71"/>
      <c r="BY35" s="210" t="s">
        <v>149</v>
      </c>
      <c r="BZ35" s="210"/>
      <c r="CA35" s="210" t="s">
        <v>1735</v>
      </c>
      <c r="CB35" s="212"/>
      <c r="CC35" s="212"/>
      <c r="CD35" s="213"/>
      <c r="CE35" s="208" t="s">
        <v>1862</v>
      </c>
      <c r="CF35" s="476" t="s">
        <v>1863</v>
      </c>
      <c r="CG35" s="55" t="s">
        <v>1851</v>
      </c>
      <c r="CH35" s="473"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1873</v>
      </c>
      <c r="D36" s="50" t="s">
        <v>133</v>
      </c>
      <c r="E36" s="51">
        <v>5940</v>
      </c>
      <c r="F36" s="478" t="s">
        <v>1874</v>
      </c>
      <c r="G36" s="53" t="s">
        <v>1713</v>
      </c>
      <c r="H36" s="80" t="s">
        <v>1875</v>
      </c>
      <c r="I36" s="292" t="s">
        <v>1876</v>
      </c>
      <c r="J36" s="453"/>
      <c r="K36" s="449" t="s">
        <v>1877</v>
      </c>
      <c r="L36" s="55"/>
      <c r="M36" s="479" t="s">
        <v>1878</v>
      </c>
      <c r="N36" s="480" t="s">
        <v>1879</v>
      </c>
      <c r="O36" s="449" t="s">
        <v>142</v>
      </c>
      <c r="P36" s="462" t="s">
        <v>142</v>
      </c>
      <c r="Q36" s="60" t="s">
        <v>1600</v>
      </c>
      <c r="R36" s="77" t="str">
        <f>VLOOKUP(Sheet_1_Table_1_136[[#This Row],[Learning Domain]],[4]List!$A$7:$B$12,2,0)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1880</v>
      </c>
      <c r="AP36" s="484"/>
      <c r="AQ36" s="485" t="e">
        <f>WEEKDAY([5]!Sheet_1_Table_1_13[[#This Row],[Lesson 2
Date 
(DD-MMM-YYYY)]])</f>
        <v>#REF!</v>
      </c>
      <c r="AR36" s="455"/>
      <c r="AS36" s="456"/>
      <c r="AT36" s="456"/>
      <c r="AU36" s="482"/>
      <c r="AV36" s="485" t="e">
        <f>WEEKDAY([5]!Sheet_1_Table_1_13[[#This Row],[Lesson 3
Date 
(DD-MMM-YYYY)]])</f>
        <v>#REF!</v>
      </c>
      <c r="AW36" s="455"/>
      <c r="AX36" s="456"/>
      <c r="AY36" s="486"/>
      <c r="AZ36" s="484"/>
      <c r="BA36" s="485" t="e">
        <f>WEEKDAY([5]!Sheet_1_Table_1_13[[#This Row],[Lesson 4
Date 
(DD-MMM-YYYY)]])</f>
        <v>#REF!</v>
      </c>
      <c r="BB36" s="455"/>
      <c r="BC36" s="456"/>
      <c r="BD36" s="456"/>
      <c r="BE36" s="482"/>
      <c r="BF36" s="485" t="e">
        <f>WEEKDAY([5]!Sheet_1_Table_1_13[[#This Row],[Lesson 5
Date 
(DD-MMM-YYYY)]])</f>
        <v>#REF!</v>
      </c>
      <c r="BG36" s="455"/>
      <c r="BH36" s="456"/>
      <c r="BI36" s="486"/>
      <c r="BJ36" s="484"/>
      <c r="BK36" s="485" t="e">
        <f>WEEKDAY([5]!Sheet_1_Table_1_13[[#This Row],[Lesson 6
Date 
(DD-MMM-YYYY)]])</f>
        <v>#REF!</v>
      </c>
      <c r="BL36" s="455"/>
      <c r="BM36" s="456"/>
      <c r="BN36" s="456"/>
      <c r="BO36" s="457" t="s">
        <v>293</v>
      </c>
      <c r="BP36" s="458" t="s">
        <v>1881</v>
      </c>
      <c r="BQ36" s="449" t="s">
        <v>1882</v>
      </c>
      <c r="BR36" s="450" t="s">
        <v>1883</v>
      </c>
      <c r="BS36" s="461" t="s">
        <v>163</v>
      </c>
      <c r="BT36" s="454" t="s">
        <v>1884</v>
      </c>
      <c r="BU36" s="454" t="s">
        <v>1885</v>
      </c>
      <c r="BV36" s="480" t="s">
        <v>1886</v>
      </c>
      <c r="BW36" s="453"/>
      <c r="BX36" s="487"/>
      <c r="BY36" s="454" t="s">
        <v>149</v>
      </c>
      <c r="BZ36" s="454"/>
      <c r="CA36" s="454" t="s">
        <v>149</v>
      </c>
      <c r="CB36" s="488"/>
      <c r="CC36" s="488"/>
      <c r="CD36" s="487"/>
      <c r="CE36" s="453" t="s">
        <v>1887</v>
      </c>
      <c r="CF36" s="489" t="s">
        <v>1888</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8" t="s">
        <v>1874</v>
      </c>
      <c r="G37" s="53" t="s">
        <v>1713</v>
      </c>
      <c r="H37" s="80" t="s">
        <v>1875</v>
      </c>
      <c r="I37" s="292" t="s">
        <v>1876</v>
      </c>
      <c r="J37" s="459"/>
      <c r="K37" s="492" t="s">
        <v>1890</v>
      </c>
      <c r="L37" s="55"/>
      <c r="M37" s="479" t="s">
        <v>1891</v>
      </c>
      <c r="N37" s="493" t="s">
        <v>1892</v>
      </c>
      <c r="O37" s="449" t="s">
        <v>146</v>
      </c>
      <c r="P37" s="462" t="s">
        <v>146</v>
      </c>
      <c r="Q37" s="60" t="s">
        <v>1600</v>
      </c>
      <c r="R37" s="61" t="str">
        <f>VLOOKUP(Sheet_1_Table_1_136[[#This Row],[Learning Domain]],[4]List!$A$7:$B$12,2,0)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1893</v>
      </c>
      <c r="AP37" s="484"/>
      <c r="AQ37" s="485" t="e">
        <f>WEEKDAY([5]!Sheet_1_Table_1_13[[#This Row],[Lesson 2
Date 
(DD-MMM-YYYY)]])</f>
        <v>#REF!</v>
      </c>
      <c r="AR37" s="455"/>
      <c r="AS37" s="456"/>
      <c r="AT37" s="456"/>
      <c r="AU37" s="495"/>
      <c r="AV37" s="499" t="e">
        <f>WEEKDAY([5]!Sheet_1_Table_1_13[[#This Row],[Lesson 3
Date 
(DD-MMM-YYYY)]])</f>
        <v>#REF!</v>
      </c>
      <c r="AW37" s="496"/>
      <c r="AX37" s="497"/>
      <c r="AY37" s="500"/>
      <c r="AZ37" s="484"/>
      <c r="BA37" s="485" t="e">
        <f>WEEKDAY([5]!Sheet_1_Table_1_13[[#This Row],[Lesson 4
Date 
(DD-MMM-YYYY)]])</f>
        <v>#REF!</v>
      </c>
      <c r="BB37" s="455"/>
      <c r="BC37" s="456"/>
      <c r="BD37" s="456"/>
      <c r="BE37" s="495"/>
      <c r="BF37" s="499" t="e">
        <f>WEEKDAY([5]!Sheet_1_Table_1_13[[#This Row],[Lesson 5
Date 
(DD-MMM-YYYY)]])</f>
        <v>#REF!</v>
      </c>
      <c r="BG37" s="496"/>
      <c r="BH37" s="497"/>
      <c r="BI37" s="500"/>
      <c r="BJ37" s="484"/>
      <c r="BK37" s="499" t="e">
        <f>WEEKDAY([5]!Sheet_1_Table_1_13[[#This Row],[Lesson 6
Date 
(DD-MMM-YYYY)]])</f>
        <v>#REF!</v>
      </c>
      <c r="BL37" s="496"/>
      <c r="BM37" s="497"/>
      <c r="BN37" s="497"/>
      <c r="BO37" s="501" t="s">
        <v>293</v>
      </c>
      <c r="BP37" s="502" t="s">
        <v>1881</v>
      </c>
      <c r="BQ37" s="449" t="s">
        <v>1882</v>
      </c>
      <c r="BR37" s="503" t="s">
        <v>1883</v>
      </c>
      <c r="BS37" s="461" t="s">
        <v>163</v>
      </c>
      <c r="BT37" s="502" t="s">
        <v>1884</v>
      </c>
      <c r="BU37" s="494" t="s">
        <v>1885</v>
      </c>
      <c r="BV37" s="480" t="s">
        <v>1886</v>
      </c>
      <c r="BW37" s="453"/>
      <c r="BX37" s="487"/>
      <c r="BY37" s="504" t="s">
        <v>149</v>
      </c>
      <c r="BZ37" s="504"/>
      <c r="CA37" s="504" t="s">
        <v>1894</v>
      </c>
      <c r="CB37" s="505"/>
      <c r="CC37" s="505"/>
      <c r="CD37" s="506"/>
      <c r="CE37" s="453" t="s">
        <v>1887</v>
      </c>
      <c r="CF37" s="489" t="s">
        <v>1888</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1895</v>
      </c>
      <c r="D38" s="50" t="s">
        <v>174</v>
      </c>
      <c r="E38" s="198">
        <v>5942</v>
      </c>
      <c r="F38" s="478" t="s">
        <v>1874</v>
      </c>
      <c r="G38" s="53" t="s">
        <v>1713</v>
      </c>
      <c r="H38" s="80" t="s">
        <v>1875</v>
      </c>
      <c r="I38" s="292" t="s">
        <v>1876</v>
      </c>
      <c r="J38" s="459"/>
      <c r="K38" s="492" t="s">
        <v>1896</v>
      </c>
      <c r="L38" s="55"/>
      <c r="M38" s="479" t="s">
        <v>1897</v>
      </c>
      <c r="N38" s="493" t="s">
        <v>1898</v>
      </c>
      <c r="O38" s="449" t="s">
        <v>146</v>
      </c>
      <c r="P38" s="462" t="s">
        <v>146</v>
      </c>
      <c r="Q38" s="60" t="s">
        <v>1600</v>
      </c>
      <c r="R38" s="77" t="str">
        <f>VLOOKUP(Sheet_1_Table_1_136[[#This Row],[Learning Domain]],[4]List!$A$7:$B$12,2,0)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1899</v>
      </c>
      <c r="AP38" s="484"/>
      <c r="AQ38" s="485" t="e">
        <f>WEEKDAY([5]!Sheet_1_Table_1_13[[#This Row],[Lesson 2
Date 
(DD-MMM-YYYY)]])</f>
        <v>#REF!</v>
      </c>
      <c r="AR38" s="455"/>
      <c r="AS38" s="456"/>
      <c r="AT38" s="456"/>
      <c r="AU38" s="495"/>
      <c r="AV38" s="499" t="e">
        <f>WEEKDAY([5]!Sheet_1_Table_1_13[[#This Row],[Lesson 3
Date 
(DD-MMM-YYYY)]])</f>
        <v>#REF!</v>
      </c>
      <c r="AW38" s="496"/>
      <c r="AX38" s="497"/>
      <c r="AY38" s="500"/>
      <c r="AZ38" s="484"/>
      <c r="BA38" s="485" t="e">
        <f>WEEKDAY([5]!Sheet_1_Table_1_13[[#This Row],[Lesson 4
Date 
(DD-MMM-YYYY)]])</f>
        <v>#REF!</v>
      </c>
      <c r="BB38" s="455"/>
      <c r="BC38" s="456"/>
      <c r="BD38" s="456"/>
      <c r="BE38" s="495"/>
      <c r="BF38" s="499" t="e">
        <f>WEEKDAY([5]!Sheet_1_Table_1_13[[#This Row],[Lesson 5
Date 
(DD-MMM-YYYY)]])</f>
        <v>#REF!</v>
      </c>
      <c r="BG38" s="496"/>
      <c r="BH38" s="497"/>
      <c r="BI38" s="500"/>
      <c r="BJ38" s="484"/>
      <c r="BK38" s="499" t="e">
        <f>WEEKDAY([5]!Sheet_1_Table_1_13[[#This Row],[Lesson 6
Date 
(DD-MMM-YYYY)]])</f>
        <v>#REF!</v>
      </c>
      <c r="BL38" s="496"/>
      <c r="BM38" s="497"/>
      <c r="BN38" s="497"/>
      <c r="BO38" s="501" t="s">
        <v>293</v>
      </c>
      <c r="BP38" s="502" t="s">
        <v>1900</v>
      </c>
      <c r="BQ38" s="502" t="s">
        <v>777</v>
      </c>
      <c r="BR38" s="503" t="s">
        <v>1901</v>
      </c>
      <c r="BS38" s="461"/>
      <c r="BT38" s="504"/>
      <c r="BU38" s="504"/>
      <c r="BV38" s="480"/>
      <c r="BW38" s="453"/>
      <c r="BX38" s="487"/>
      <c r="BY38" s="504"/>
      <c r="BZ38" s="504"/>
      <c r="CA38" s="504" t="s">
        <v>1735</v>
      </c>
      <c r="CB38" s="505"/>
      <c r="CC38" s="505"/>
      <c r="CD38" s="506"/>
      <c r="CE38" s="453" t="s">
        <v>1887</v>
      </c>
      <c r="CF38" s="489" t="s">
        <v>1888</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1902</v>
      </c>
      <c r="D39" s="50" t="s">
        <v>174</v>
      </c>
      <c r="E39" s="51">
        <v>5943</v>
      </c>
      <c r="F39" s="478" t="s">
        <v>1874</v>
      </c>
      <c r="G39" s="53" t="s">
        <v>1713</v>
      </c>
      <c r="H39" s="80" t="s">
        <v>1875</v>
      </c>
      <c r="I39" s="292" t="s">
        <v>1876</v>
      </c>
      <c r="J39" s="453"/>
      <c r="K39" s="492" t="s">
        <v>1903</v>
      </c>
      <c r="L39" s="55"/>
      <c r="M39" s="479" t="s">
        <v>1904</v>
      </c>
      <c r="N39" s="480" t="s">
        <v>1905</v>
      </c>
      <c r="O39" s="449" t="s">
        <v>146</v>
      </c>
      <c r="P39" s="462" t="s">
        <v>146</v>
      </c>
      <c r="Q39" s="60" t="s">
        <v>1600</v>
      </c>
      <c r="R39" s="61" t="str">
        <f>VLOOKUP(Sheet_1_Table_1_136[[#This Row],[Learning Domain]],[4]List!$A$7:$B$12,2,0)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WEEKDAY([5]!Sheet_1_Table_1_13[[#This Row],[Lesson 2
Date 
(DD-MMM-YYYY)]])</f>
        <v>#REF!</v>
      </c>
      <c r="AR39" s="455"/>
      <c r="AS39" s="456"/>
      <c r="AT39" s="456"/>
      <c r="AU39" s="482"/>
      <c r="AV39" s="485" t="e">
        <f>WEEKDAY([5]!Sheet_1_Table_1_13[[#This Row],[Lesson 3
Date 
(DD-MMM-YYYY)]])</f>
        <v>#REF!</v>
      </c>
      <c r="AW39" s="455"/>
      <c r="AX39" s="456"/>
      <c r="AY39" s="486"/>
      <c r="AZ39" s="484"/>
      <c r="BA39" s="485" t="e">
        <f>WEEKDAY([5]!Sheet_1_Table_1_13[[#This Row],[Lesson 4
Date 
(DD-MMM-YYYY)]])</f>
        <v>#REF!</v>
      </c>
      <c r="BB39" s="455"/>
      <c r="BC39" s="456"/>
      <c r="BD39" s="456"/>
      <c r="BE39" s="482"/>
      <c r="BF39" s="485" t="e">
        <f>WEEKDAY([5]!Sheet_1_Table_1_13[[#This Row],[Lesson 5
Date 
(DD-MMM-YYYY)]])</f>
        <v>#REF!</v>
      </c>
      <c r="BG39" s="455"/>
      <c r="BH39" s="456"/>
      <c r="BI39" s="486"/>
      <c r="BJ39" s="484"/>
      <c r="BK39" s="485" t="e">
        <f>WEEKDAY([5]!Sheet_1_Table_1_13[[#This Row],[Lesson 6
Date 
(DD-MMM-YYYY)]])</f>
        <v>#REF!</v>
      </c>
      <c r="BL39" s="455"/>
      <c r="BM39" s="456"/>
      <c r="BN39" s="456"/>
      <c r="BO39" s="457" t="s">
        <v>293</v>
      </c>
      <c r="BP39" s="502" t="s">
        <v>1906</v>
      </c>
      <c r="BQ39" s="449" t="s">
        <v>1907</v>
      </c>
      <c r="BR39" s="450" t="s">
        <v>1908</v>
      </c>
      <c r="BS39" s="461"/>
      <c r="BT39" s="458"/>
      <c r="BU39" s="449"/>
      <c r="BV39" s="480"/>
      <c r="BW39" s="453"/>
      <c r="BX39" s="487"/>
      <c r="BY39" s="454" t="s">
        <v>149</v>
      </c>
      <c r="BZ39" s="454"/>
      <c r="CA39" s="454" t="s">
        <v>1735</v>
      </c>
      <c r="CB39" s="488"/>
      <c r="CC39" s="488"/>
      <c r="CD39" s="487"/>
      <c r="CE39" s="453" t="s">
        <v>1887</v>
      </c>
      <c r="CF39" s="489" t="s">
        <v>1888</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1909</v>
      </c>
      <c r="D40" s="50" t="s">
        <v>205</v>
      </c>
      <c r="E40" s="51">
        <v>5944</v>
      </c>
      <c r="F40" s="478" t="s">
        <v>1874</v>
      </c>
      <c r="G40" s="53" t="s">
        <v>1713</v>
      </c>
      <c r="H40" s="80" t="s">
        <v>1875</v>
      </c>
      <c r="I40" s="292" t="s">
        <v>1876</v>
      </c>
      <c r="J40" s="453"/>
      <c r="K40" s="492" t="s">
        <v>1910</v>
      </c>
      <c r="L40" s="55"/>
      <c r="M40" s="479" t="s">
        <v>1911</v>
      </c>
      <c r="N40" s="450" t="s">
        <v>1912</v>
      </c>
      <c r="O40" s="508" t="s">
        <v>146</v>
      </c>
      <c r="P40" s="462" t="s">
        <v>146</v>
      </c>
      <c r="Q40" s="60" t="s">
        <v>1600</v>
      </c>
      <c r="R40" s="77" t="str">
        <f>VLOOKUP(Sheet_1_Table_1_136[[#This Row],[Learning Domain]],[4]List!$A$7:$B$12,2,0)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1913</v>
      </c>
      <c r="AP40" s="484"/>
      <c r="AQ40" s="485" t="e">
        <f>WEEKDAY([5]!Sheet_1_Table_1_13[[#This Row],[Lesson 2
Date 
(DD-MMM-YYYY)]])</f>
        <v>#REF!</v>
      </c>
      <c r="AR40" s="455"/>
      <c r="AS40" s="456"/>
      <c r="AT40" s="456"/>
      <c r="AU40" s="482"/>
      <c r="AV40" s="485" t="e">
        <f>WEEKDAY([5]!Sheet_1_Table_1_13[[#This Row],[Lesson 3
Date 
(DD-MMM-YYYY)]])</f>
        <v>#REF!</v>
      </c>
      <c r="AW40" s="455"/>
      <c r="AX40" s="456"/>
      <c r="AY40" s="486"/>
      <c r="AZ40" s="484"/>
      <c r="BA40" s="485" t="e">
        <f>WEEKDAY([5]!Sheet_1_Table_1_13[[#This Row],[Lesson 4
Date 
(DD-MMM-YYYY)]])</f>
        <v>#REF!</v>
      </c>
      <c r="BB40" s="455"/>
      <c r="BC40" s="456"/>
      <c r="BD40" s="456"/>
      <c r="BE40" s="482"/>
      <c r="BF40" s="485" t="e">
        <f>WEEKDAY([5]!Sheet_1_Table_1_13[[#This Row],[Lesson 5
Date 
(DD-MMM-YYYY)]])</f>
        <v>#REF!</v>
      </c>
      <c r="BG40" s="455"/>
      <c r="BH40" s="456"/>
      <c r="BI40" s="486"/>
      <c r="BJ40" s="484"/>
      <c r="BK40" s="485" t="e">
        <f>WEEKDAY([5]!Sheet_1_Table_1_13[[#This Row],[Lesson 6
Date 
(DD-MMM-YYYY)]])</f>
        <v>#REF!</v>
      </c>
      <c r="BL40" s="455"/>
      <c r="BM40" s="456"/>
      <c r="BN40" s="456"/>
      <c r="BO40" s="457" t="s">
        <v>293</v>
      </c>
      <c r="BP40" s="458" t="s">
        <v>1881</v>
      </c>
      <c r="BQ40" s="449" t="s">
        <v>1882</v>
      </c>
      <c r="BR40" s="450" t="s">
        <v>1883</v>
      </c>
      <c r="BS40" s="461"/>
      <c r="BT40" s="454"/>
      <c r="BU40" s="454"/>
      <c r="BV40" s="480"/>
      <c r="BW40" s="453"/>
      <c r="BX40" s="487"/>
      <c r="BY40" s="454" t="s">
        <v>184</v>
      </c>
      <c r="BZ40" s="454"/>
      <c r="CA40" s="454" t="s">
        <v>1735</v>
      </c>
      <c r="CB40" s="488"/>
      <c r="CC40" s="488"/>
      <c r="CD40" s="487"/>
      <c r="CE40" s="453" t="s">
        <v>1887</v>
      </c>
      <c r="CF40" s="489" t="s">
        <v>1888</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1914</v>
      </c>
      <c r="D41" s="197" t="s">
        <v>251</v>
      </c>
      <c r="E41" s="198">
        <v>5945</v>
      </c>
      <c r="F41" s="52" t="s">
        <v>1915</v>
      </c>
      <c r="G41" s="53" t="s">
        <v>1713</v>
      </c>
      <c r="H41" s="80" t="s">
        <v>1916</v>
      </c>
      <c r="I41" s="292" t="s">
        <v>1917</v>
      </c>
      <c r="J41" s="214"/>
      <c r="K41" s="56" t="s">
        <v>1918</v>
      </c>
      <c r="L41" s="55"/>
      <c r="M41" s="56" t="s">
        <v>1919</v>
      </c>
      <c r="N41" s="211" t="s">
        <v>1920</v>
      </c>
      <c r="O41" s="58" t="s">
        <v>146</v>
      </c>
      <c r="P41" s="452" t="s">
        <v>146</v>
      </c>
      <c r="Q41" s="214" t="s">
        <v>1600</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4"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1924</v>
      </c>
      <c r="D42" s="197" t="s">
        <v>251</v>
      </c>
      <c r="E42" s="198">
        <v>5946</v>
      </c>
      <c r="F42" s="52" t="s">
        <v>1915</v>
      </c>
      <c r="G42" s="53" t="s">
        <v>1713</v>
      </c>
      <c r="H42" s="80" t="s">
        <v>1916</v>
      </c>
      <c r="I42" s="292" t="s">
        <v>1917</v>
      </c>
      <c r="J42" s="214"/>
      <c r="K42" s="56" t="s">
        <v>1925</v>
      </c>
      <c r="L42" s="55"/>
      <c r="M42" s="56" t="s">
        <v>1926</v>
      </c>
      <c r="N42" s="211" t="s">
        <v>1927</v>
      </c>
      <c r="O42" s="58" t="s">
        <v>146</v>
      </c>
      <c r="P42" s="452" t="s">
        <v>146</v>
      </c>
      <c r="Q42" s="214" t="s">
        <v>1600</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4"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1929</v>
      </c>
      <c r="D43" s="50" t="s">
        <v>174</v>
      </c>
      <c r="E43" s="51">
        <v>5948</v>
      </c>
      <c r="F43" s="52" t="s">
        <v>1915</v>
      </c>
      <c r="G43" s="53" t="s">
        <v>1713</v>
      </c>
      <c r="H43" s="80" t="s">
        <v>1916</v>
      </c>
      <c r="I43" s="292" t="s">
        <v>1917</v>
      </c>
      <c r="J43" s="60"/>
      <c r="K43" s="56" t="s">
        <v>1930</v>
      </c>
      <c r="L43" s="55"/>
      <c r="M43" s="56" t="s">
        <v>1931</v>
      </c>
      <c r="N43" s="57" t="s">
        <v>1932</v>
      </c>
      <c r="O43" s="58" t="s">
        <v>146</v>
      </c>
      <c r="P43" s="452" t="s">
        <v>146</v>
      </c>
      <c r="Q43" s="214" t="s">
        <v>1600</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4" t="s">
        <v>1735</v>
      </c>
      <c r="CB43" s="509"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1939</v>
      </c>
      <c r="D44" s="50" t="s">
        <v>174</v>
      </c>
      <c r="E44" s="51">
        <v>5949</v>
      </c>
      <c r="F44" s="52" t="s">
        <v>1915</v>
      </c>
      <c r="G44" s="53" t="s">
        <v>1713</v>
      </c>
      <c r="H44" s="80" t="s">
        <v>1916</v>
      </c>
      <c r="I44" s="292" t="s">
        <v>1917</v>
      </c>
      <c r="J44" s="60"/>
      <c r="K44" s="56" t="s">
        <v>1940</v>
      </c>
      <c r="L44" s="55"/>
      <c r="M44" s="56" t="s">
        <v>1941</v>
      </c>
      <c r="N44" s="57" t="s">
        <v>1942</v>
      </c>
      <c r="O44" s="58" t="s">
        <v>146</v>
      </c>
      <c r="P44" s="452" t="s">
        <v>146</v>
      </c>
      <c r="Q44" s="214" t="s">
        <v>1600</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4" t="s">
        <v>1735</v>
      </c>
      <c r="CB44" s="509"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3">
        <v>43</v>
      </c>
      <c r="B45" s="796">
        <v>202609</v>
      </c>
      <c r="C45" s="797" t="s">
        <v>1945</v>
      </c>
      <c r="D45" s="797" t="s">
        <v>174</v>
      </c>
      <c r="E45" s="798">
        <v>5950</v>
      </c>
      <c r="F45" s="799" t="s">
        <v>1915</v>
      </c>
      <c r="G45" s="800" t="s">
        <v>1713</v>
      </c>
      <c r="H45" s="801" t="s">
        <v>1916</v>
      </c>
      <c r="I45" s="802" t="s">
        <v>1917</v>
      </c>
      <c r="J45" s="803"/>
      <c r="K45" s="804" t="s">
        <v>1946</v>
      </c>
      <c r="L45" s="805"/>
      <c r="M45" s="804" t="s">
        <v>1947</v>
      </c>
      <c r="N45" s="806" t="s">
        <v>1948</v>
      </c>
      <c r="O45" s="807" t="s">
        <v>146</v>
      </c>
      <c r="P45" s="808" t="s">
        <v>146</v>
      </c>
      <c r="Q45" s="809" t="s">
        <v>1600</v>
      </c>
      <c r="R45" s="810" t="str">
        <f>VLOOKUP(Sheet_1_Table_1_136[[#This Row],[Learning Domain]],[4]List!$A$7:$B$12,2,0)</f>
        <v>RE</v>
      </c>
      <c r="S45" s="805">
        <v>0</v>
      </c>
      <c r="T45" s="805">
        <v>0</v>
      </c>
      <c r="U45" s="805">
        <v>60</v>
      </c>
      <c r="V45" s="805">
        <v>40</v>
      </c>
      <c r="W45" s="805">
        <v>0</v>
      </c>
      <c r="X45" s="805">
        <v>0</v>
      </c>
      <c r="Y45" s="805">
        <v>0</v>
      </c>
      <c r="Z45" s="805">
        <v>0</v>
      </c>
      <c r="AA45" s="805">
        <v>0</v>
      </c>
      <c r="AB45" s="800">
        <f>SUM(Sheet_1_Table_1_136[[#This Row],[Leadership LS]:[Career Development  CR]])</f>
        <v>100</v>
      </c>
      <c r="AC45" s="799" t="s">
        <v>199</v>
      </c>
      <c r="AD45" s="805" t="s">
        <v>190</v>
      </c>
      <c r="AE45" s="805" t="s">
        <v>142</v>
      </c>
      <c r="AF45" s="805" t="s">
        <v>146</v>
      </c>
      <c r="AG45" s="805" t="s">
        <v>146</v>
      </c>
      <c r="AH45" s="805">
        <v>1</v>
      </c>
      <c r="AI45" s="805">
        <v>15</v>
      </c>
      <c r="AJ45" s="811">
        <f>Sheet_1_Table_1_136[[#This Row],[ILP Units Per Session]]*Sheet_1_Table_1_136[[#This Row],[Quota]]</f>
        <v>15</v>
      </c>
      <c r="AK45" s="812">
        <v>46319</v>
      </c>
      <c r="AL45" s="813">
        <f>WEEKDAY(Sheet_1_Table_1_136[[#This Row],[Lesson 1 
Date 
(DD-MMM-YYYY)]])</f>
        <v>7</v>
      </c>
      <c r="AM45" s="814">
        <v>0.58333333333333337</v>
      </c>
      <c r="AN45" s="815">
        <v>0.625</v>
      </c>
      <c r="AO45" s="816" t="s">
        <v>1949</v>
      </c>
      <c r="AP45" s="817"/>
      <c r="AQ45" s="818">
        <f>WEEKDAY(Sheet_1_Table_1_136[[#This Row],[Lesson 2
Date 
(DD-MMM-YYYY)]])</f>
        <v>7</v>
      </c>
      <c r="AR45" s="814"/>
      <c r="AS45" s="815"/>
      <c r="AT45" s="819"/>
      <c r="AU45" s="812"/>
      <c r="AV45" s="818">
        <f>WEEKDAY(Sheet_1_Table_1_136[[#This Row],[Lesson 3
Date 
(DD-MMM-YYYY)]])</f>
        <v>7</v>
      </c>
      <c r="AW45" s="814"/>
      <c r="AX45" s="815"/>
      <c r="AY45" s="819"/>
      <c r="AZ45" s="820"/>
      <c r="BA45" s="818">
        <f>WEEKDAY(Sheet_1_Table_1_136[[#This Row],[Lesson 4
Date 
(DD-MMM-YYYY)]])</f>
        <v>7</v>
      </c>
      <c r="BB45" s="814"/>
      <c r="BC45" s="815"/>
      <c r="BD45" s="819"/>
      <c r="BE45" s="812"/>
      <c r="BF45" s="818">
        <f>WEEKDAY(Sheet_1_Table_1_136[[#This Row],[Lesson 5
Date 
(DD-MMM-YYYY)]])</f>
        <v>7</v>
      </c>
      <c r="BG45" s="814"/>
      <c r="BH45" s="815"/>
      <c r="BI45" s="819"/>
      <c r="BJ45" s="820"/>
      <c r="BK45" s="818">
        <f>WEEKDAY(Sheet_1_Table_1_136[[#This Row],[Lesson 6
Date 
(DD-MMM-YYYY)]])</f>
        <v>7</v>
      </c>
      <c r="BL45" s="814"/>
      <c r="BM45" s="815"/>
      <c r="BN45" s="821"/>
      <c r="BO45" s="822" t="s">
        <v>163</v>
      </c>
      <c r="BP45" s="823" t="s">
        <v>1950</v>
      </c>
      <c r="BQ45" s="824" t="s">
        <v>1951</v>
      </c>
      <c r="BR45" s="806" t="s">
        <v>1952</v>
      </c>
      <c r="BS45" s="799"/>
      <c r="BT45" s="804"/>
      <c r="BU45" s="804"/>
      <c r="BV45" s="825"/>
      <c r="BW45" s="803"/>
      <c r="BX45" s="826"/>
      <c r="BY45" s="804" t="s">
        <v>184</v>
      </c>
      <c r="BZ45" s="804"/>
      <c r="CA45" s="827" t="s">
        <v>1735</v>
      </c>
      <c r="CB45" s="828"/>
      <c r="CC45" s="828"/>
      <c r="CD45" s="826"/>
      <c r="CE45" s="803" t="s">
        <v>1953</v>
      </c>
      <c r="CF45" s="829" t="s">
        <v>1954</v>
      </c>
      <c r="CG45" s="804"/>
      <c r="CH45" s="806"/>
      <c r="CI45" s="799" t="s">
        <v>146</v>
      </c>
      <c r="CJ45" s="799" t="s">
        <v>142</v>
      </c>
      <c r="CK45" s="799" t="s">
        <v>142</v>
      </c>
      <c r="CL45" s="799" t="s">
        <v>146</v>
      </c>
      <c r="CM45" s="799" t="s">
        <v>146</v>
      </c>
      <c r="CN45" s="799" t="s">
        <v>142</v>
      </c>
      <c r="CO45" s="799" t="s">
        <v>142</v>
      </c>
      <c r="CP45" s="799" t="s">
        <v>142</v>
      </c>
      <c r="CQ45" s="799" t="s">
        <v>142</v>
      </c>
      <c r="CR45" s="799" t="s">
        <v>142</v>
      </c>
      <c r="CS45" s="799" t="s">
        <v>142</v>
      </c>
      <c r="CT45" s="799" t="s">
        <v>142</v>
      </c>
      <c r="CU45" s="799" t="s">
        <v>142</v>
      </c>
      <c r="CV45" s="799" t="s">
        <v>142</v>
      </c>
      <c r="CW45" s="799" t="s">
        <v>142</v>
      </c>
      <c r="CX45" s="799" t="s">
        <v>142</v>
      </c>
      <c r="CY45" s="799" t="s">
        <v>142</v>
      </c>
      <c r="CZ45" s="830" t="s">
        <v>142</v>
      </c>
      <c r="DA45" s="822" t="s">
        <v>154</v>
      </c>
      <c r="DB45" s="797" t="s">
        <v>155</v>
      </c>
      <c r="DC45" s="797" t="s">
        <v>156</v>
      </c>
      <c r="DD45" s="797" t="s">
        <v>146</v>
      </c>
      <c r="DE45" s="797" t="s">
        <v>157</v>
      </c>
      <c r="DF45" s="797" t="s">
        <v>146</v>
      </c>
      <c r="DG45" s="831"/>
      <c r="DH45" s="831"/>
      <c r="DI45" s="832"/>
      <c r="DJ45" s="833"/>
      <c r="DK45" s="834" t="s">
        <v>146</v>
      </c>
      <c r="DL45" s="834" t="s">
        <v>146</v>
      </c>
      <c r="DM45" s="834" t="s">
        <v>146</v>
      </c>
      <c r="DN45" s="793" t="s">
        <v>2233</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3" t="s">
        <v>1956</v>
      </c>
      <c r="G46" s="53" t="s">
        <v>1713</v>
      </c>
      <c r="H46" s="80" t="s">
        <v>1957</v>
      </c>
      <c r="I46" s="292" t="s">
        <v>1958</v>
      </c>
      <c r="J46" s="141" t="s">
        <v>1959</v>
      </c>
      <c r="K46" s="69" t="s">
        <v>1877</v>
      </c>
      <c r="L46" s="55"/>
      <c r="M46" s="56" t="s">
        <v>1960</v>
      </c>
      <c r="N46" s="57" t="s">
        <v>1961</v>
      </c>
      <c r="O46" s="162" t="s">
        <v>142</v>
      </c>
      <c r="P46" s="178" t="s">
        <v>142</v>
      </c>
      <c r="Q46" s="60" t="s">
        <v>1600</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9"/>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3" t="s">
        <v>1956</v>
      </c>
      <c r="G47" s="53" t="s">
        <v>1713</v>
      </c>
      <c r="H47" s="80" t="s">
        <v>1957</v>
      </c>
      <c r="I47" s="292" t="s">
        <v>1958</v>
      </c>
      <c r="J47" s="141" t="s">
        <v>1968</v>
      </c>
      <c r="K47" s="69" t="s">
        <v>1969</v>
      </c>
      <c r="L47" s="55"/>
      <c r="M47" s="56" t="s">
        <v>1970</v>
      </c>
      <c r="N47" s="57" t="s">
        <v>1971</v>
      </c>
      <c r="O47" s="58" t="s">
        <v>146</v>
      </c>
      <c r="P47" s="59" t="s">
        <v>146</v>
      </c>
      <c r="Q47" s="60" t="s">
        <v>1600</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11"/>
      <c r="BT47" s="512"/>
      <c r="BU47" s="512"/>
      <c r="BV47" s="513"/>
      <c r="BW47" s="141"/>
      <c r="BX47" s="514">
        <v>100</v>
      </c>
      <c r="BY47" s="515">
        <v>0.77083333333333337</v>
      </c>
      <c r="BZ47" s="69" t="s">
        <v>1976</v>
      </c>
      <c r="CA47" s="69" t="s">
        <v>1977</v>
      </c>
      <c r="CB47" s="516"/>
      <c r="CC47" s="516"/>
      <c r="CD47" s="517"/>
      <c r="CE47" s="60" t="s">
        <v>1978</v>
      </c>
      <c r="CF47" s="164" t="s">
        <v>1979</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1980</v>
      </c>
      <c r="D48" s="50" t="s">
        <v>174</v>
      </c>
      <c r="E48" s="520">
        <v>5953</v>
      </c>
      <c r="F48" s="463" t="s">
        <v>1956</v>
      </c>
      <c r="G48" s="53" t="s">
        <v>1713</v>
      </c>
      <c r="H48" s="80" t="s">
        <v>1957</v>
      </c>
      <c r="I48" s="521" t="s">
        <v>1958</v>
      </c>
      <c r="J48" s="522" t="s">
        <v>1981</v>
      </c>
      <c r="K48" s="523" t="s">
        <v>1982</v>
      </c>
      <c r="L48" s="55"/>
      <c r="M48" s="523" t="s">
        <v>1983</v>
      </c>
      <c r="N48" s="524" t="s">
        <v>1984</v>
      </c>
      <c r="O48" s="58" t="s">
        <v>146</v>
      </c>
      <c r="P48" s="525" t="s">
        <v>146</v>
      </c>
      <c r="Q48" s="60" t="s">
        <v>1600</v>
      </c>
      <c r="R48" s="77" t="str">
        <f>VLOOKUP(Sheet_1_Table_1_136[[#This Row],[Learning Domain]],[4]List!$A$7:$B$12,2,0)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1986</v>
      </c>
      <c r="BQ48" s="527" t="s">
        <v>487</v>
      </c>
      <c r="BR48" s="524" t="s">
        <v>1987</v>
      </c>
      <c r="BS48" s="526"/>
      <c r="BT48" s="527"/>
      <c r="BU48" s="527"/>
      <c r="BV48" s="532"/>
      <c r="BW48" s="533"/>
      <c r="BX48" s="534"/>
      <c r="BY48" s="527" t="s">
        <v>149</v>
      </c>
      <c r="BZ48" s="527"/>
      <c r="CA48" s="523" t="s">
        <v>1735</v>
      </c>
      <c r="CB48" s="535"/>
      <c r="CC48" s="535"/>
      <c r="CD48" s="536"/>
      <c r="CE48" s="522" t="s">
        <v>1988</v>
      </c>
      <c r="CF48" s="537" t="s">
        <v>1989</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3" t="s">
        <v>1956</v>
      </c>
      <c r="G49" s="53" t="s">
        <v>1713</v>
      </c>
      <c r="H49" s="80" t="s">
        <v>1957</v>
      </c>
      <c r="I49" s="292" t="s">
        <v>1958</v>
      </c>
      <c r="J49" s="141"/>
      <c r="K49" s="69" t="s">
        <v>1991</v>
      </c>
      <c r="L49" s="55"/>
      <c r="M49" s="56" t="s">
        <v>1992</v>
      </c>
      <c r="N49" s="57" t="s">
        <v>1993</v>
      </c>
      <c r="O49" s="58" t="s">
        <v>146</v>
      </c>
      <c r="P49" s="59" t="s">
        <v>146</v>
      </c>
      <c r="Q49" s="60" t="s">
        <v>1600</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9">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3" t="s">
        <v>1956</v>
      </c>
      <c r="G50" s="53" t="s">
        <v>1713</v>
      </c>
      <c r="H50" s="80" t="s">
        <v>1957</v>
      </c>
      <c r="I50" s="292" t="s">
        <v>1958</v>
      </c>
      <c r="J50" s="533" t="s">
        <v>1999</v>
      </c>
      <c r="K50" s="523" t="s">
        <v>2000</v>
      </c>
      <c r="L50" s="55"/>
      <c r="M50" s="56" t="s">
        <v>2001</v>
      </c>
      <c r="N50" s="57" t="s">
        <v>2002</v>
      </c>
      <c r="O50" s="540" t="s">
        <v>146</v>
      </c>
      <c r="P50" s="541" t="s">
        <v>146</v>
      </c>
      <c r="Q50" s="214" t="s">
        <v>1600</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4"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3" t="s">
        <v>1956</v>
      </c>
      <c r="G51" s="53" t="s">
        <v>1713</v>
      </c>
      <c r="H51" s="80" t="s">
        <v>1957</v>
      </c>
      <c r="I51" s="292" t="s">
        <v>1958</v>
      </c>
      <c r="J51" s="60" t="s">
        <v>2010</v>
      </c>
      <c r="K51" s="55" t="s">
        <v>2011</v>
      </c>
      <c r="L51" s="55"/>
      <c r="M51" s="56" t="s">
        <v>2012</v>
      </c>
      <c r="N51" s="57" t="s">
        <v>2013</v>
      </c>
      <c r="O51" s="54" t="s">
        <v>146</v>
      </c>
      <c r="P51" s="59" t="s">
        <v>146</v>
      </c>
      <c r="Q51" s="214" t="s">
        <v>1600</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3" t="s">
        <v>2018</v>
      </c>
      <c r="G52" s="464"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2024</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2"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3"/>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3" t="s">
        <v>2018</v>
      </c>
      <c r="G53" s="464"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2024</v>
      </c>
      <c r="AP53" s="68"/>
      <c r="AQ53" s="64" t="e">
        <f>WEEKDAY([6]!Sheet_1_Table_1_13[[#This Row],[Lesson 2
Date 
(DD-MMM-YYYY)]])</f>
        <v>#REF!</v>
      </c>
      <c r="AR53" s="65"/>
      <c r="AS53" s="66"/>
      <c r="AT53" s="66"/>
      <c r="AU53" s="203"/>
      <c r="AV53" s="165" t="e">
        <f>WEEKDAY([6]!Sheet_1_Table_1_13[[#This Row],[Lesson 3
Date 
(DD-MMM-YYYY)]])</f>
        <v>#REF!</v>
      </c>
      <c r="AW53" s="204"/>
      <c r="AX53" s="205"/>
      <c r="AY53" s="207"/>
      <c r="AZ53" s="68"/>
      <c r="BA53" s="64" t="e">
        <f>WEEKDAY([6]!Sheet_1_Table_1_13[[#This Row],[Lesson 4
Date 
(DD-MMM-YYYY)]])</f>
        <v>#REF!</v>
      </c>
      <c r="BB53" s="65"/>
      <c r="BC53" s="66"/>
      <c r="BD53" s="66"/>
      <c r="BE53" s="203"/>
      <c r="BF53" s="165" t="e">
        <f>WEEKDAY([6]!Sheet_1_Table_1_13[[#This Row],[Lesson 5
Date 
(DD-MMM-YYYY)]])</f>
        <v>#REF!</v>
      </c>
      <c r="BG53" s="204"/>
      <c r="BH53" s="205"/>
      <c r="BI53" s="207"/>
      <c r="BJ53" s="68"/>
      <c r="BK53" s="165" t="e">
        <f>WEEKDAY([6]!Sheet_1_Table_1_13[[#This Row],[Lesson 6
Date 
(DD-MMM-YYYY)]])</f>
        <v>#REF!</v>
      </c>
      <c r="BL53" s="204"/>
      <c r="BM53" s="205"/>
      <c r="BN53" s="205"/>
      <c r="BO53" s="542" t="s">
        <v>289</v>
      </c>
      <c r="BP53" s="543" t="s">
        <v>520</v>
      </c>
      <c r="BQ53" s="543" t="s">
        <v>1749</v>
      </c>
      <c r="BR53" s="544" t="s">
        <v>2033</v>
      </c>
      <c r="BS53" s="52"/>
      <c r="BT53" s="210"/>
      <c r="BU53" s="210"/>
      <c r="BV53" s="70"/>
      <c r="BW53" s="60"/>
      <c r="BX53" s="71"/>
      <c r="BY53" s="210" t="s">
        <v>184</v>
      </c>
      <c r="BZ53" s="210"/>
      <c r="CA53" s="210" t="s">
        <v>2034</v>
      </c>
      <c r="CB53" s="212"/>
      <c r="CC53" s="212"/>
      <c r="CD53" s="213"/>
      <c r="CE53" s="545" t="s">
        <v>2035</v>
      </c>
      <c r="CF53" s="546"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3"/>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3" t="s">
        <v>2018</v>
      </c>
      <c r="G54" s="464"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WEEKDAY([6]!Sheet_1_Table_1_13[[#This Row],[Lesson 2
Date 
(DD-MMM-YYYY)]])</f>
        <v>#REF!</v>
      </c>
      <c r="AR54" s="65"/>
      <c r="AS54" s="66"/>
      <c r="AT54" s="66"/>
      <c r="AU54" s="203"/>
      <c r="AV54" s="165" t="e">
        <f>WEEKDAY([6]!Sheet_1_Table_1_13[[#This Row],[Lesson 3
Date 
(DD-MMM-YYYY)]])</f>
        <v>#REF!</v>
      </c>
      <c r="AW54" s="204"/>
      <c r="AX54" s="205"/>
      <c r="AY54" s="207"/>
      <c r="AZ54" s="68"/>
      <c r="BA54" s="64" t="e">
        <f>WEEKDAY([6]!Sheet_1_Table_1_13[[#This Row],[Lesson 4
Date 
(DD-MMM-YYYY)]])</f>
        <v>#REF!</v>
      </c>
      <c r="BB54" s="65"/>
      <c r="BC54" s="66"/>
      <c r="BD54" s="66"/>
      <c r="BE54" s="203"/>
      <c r="BF54" s="165" t="e">
        <f>WEEKDAY([6]!Sheet_1_Table_1_13[[#This Row],[Lesson 5
Date 
(DD-MMM-YYYY)]])</f>
        <v>#REF!</v>
      </c>
      <c r="BG54" s="204"/>
      <c r="BH54" s="205"/>
      <c r="BI54" s="207"/>
      <c r="BJ54" s="68"/>
      <c r="BK54" s="165" t="e">
        <f>WEEKDAY([6]!Sheet_1_Table_1_13[[#This Row],[Lesson 6
Date 
(DD-MMM-YYYY)]])</f>
        <v>#REF!</v>
      </c>
      <c r="BL54" s="204"/>
      <c r="BM54" s="205"/>
      <c r="BN54" s="205"/>
      <c r="BO54" s="542" t="s">
        <v>289</v>
      </c>
      <c r="BP54" s="543" t="s">
        <v>520</v>
      </c>
      <c r="BQ54" s="543" t="s">
        <v>1749</v>
      </c>
      <c r="BR54" s="544" t="s">
        <v>2033</v>
      </c>
      <c r="BS54" s="52"/>
      <c r="BT54" s="210"/>
      <c r="BU54" s="210"/>
      <c r="BV54" s="70"/>
      <c r="BW54" s="60"/>
      <c r="BX54" s="71"/>
      <c r="BY54" s="210"/>
      <c r="BZ54" s="210"/>
      <c r="CA54" s="210" t="s">
        <v>2034</v>
      </c>
      <c r="CB54" s="212"/>
      <c r="CC54" s="212"/>
      <c r="CD54" s="213"/>
      <c r="CE54" s="545" t="s">
        <v>2035</v>
      </c>
      <c r="CF54" s="546"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3"/>
    </row>
    <row r="55" spans="1:156" ht="90">
      <c r="A55" s="48">
        <v>53</v>
      </c>
      <c r="B55" s="49">
        <v>202609</v>
      </c>
      <c r="C55" s="50" t="s">
        <v>2043</v>
      </c>
      <c r="D55" s="50" t="s">
        <v>251</v>
      </c>
      <c r="E55" s="51">
        <v>5960</v>
      </c>
      <c r="F55" s="463" t="s">
        <v>2018</v>
      </c>
      <c r="G55" s="464"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2048</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6"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3"/>
    </row>
    <row r="56" spans="1:156" ht="105">
      <c r="A56" s="48">
        <v>54</v>
      </c>
      <c r="B56" s="49">
        <v>202609</v>
      </c>
      <c r="C56" s="50" t="s">
        <v>2050</v>
      </c>
      <c r="D56" s="50" t="s">
        <v>174</v>
      </c>
      <c r="E56" s="51">
        <v>5961</v>
      </c>
      <c r="F56" s="463" t="s">
        <v>2018</v>
      </c>
      <c r="G56" s="464"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2055</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6"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3"/>
    </row>
    <row r="57" spans="1:156" ht="120">
      <c r="A57" s="48">
        <v>55</v>
      </c>
      <c r="B57" s="49">
        <v>202609</v>
      </c>
      <c r="C57" s="50" t="s">
        <v>2058</v>
      </c>
      <c r="D57" s="170" t="s">
        <v>2059</v>
      </c>
      <c r="E57" s="51">
        <v>5962</v>
      </c>
      <c r="F57" s="463" t="s">
        <v>2018</v>
      </c>
      <c r="G57" s="464"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2064</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289</v>
      </c>
      <c r="BP57" s="55" t="s">
        <v>2065</v>
      </c>
      <c r="BQ57" s="55" t="s">
        <v>985</v>
      </c>
      <c r="BR57" s="53" t="s">
        <v>2066</v>
      </c>
      <c r="BS57" s="52"/>
      <c r="BT57" s="56"/>
      <c r="BU57" s="56"/>
      <c r="BV57" s="70"/>
      <c r="BW57" s="60"/>
      <c r="BX57" s="71"/>
      <c r="BY57" s="550">
        <v>0.41666666666666669</v>
      </c>
      <c r="BZ57" s="83" t="s">
        <v>2067</v>
      </c>
      <c r="CA57" s="436" t="s">
        <v>2068</v>
      </c>
      <c r="CB57" s="72"/>
      <c r="CC57" s="72"/>
      <c r="CD57" s="71"/>
      <c r="CE57" s="54" t="s">
        <v>2069</v>
      </c>
      <c r="CF57" s="472"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3"/>
    </row>
    <row r="58" spans="1:156" ht="120">
      <c r="A58" s="48">
        <v>56</v>
      </c>
      <c r="B58" s="49">
        <v>202609</v>
      </c>
      <c r="C58" s="50" t="s">
        <v>2071</v>
      </c>
      <c r="D58" s="551" t="s">
        <v>174</v>
      </c>
      <c r="E58" s="51">
        <v>5964</v>
      </c>
      <c r="F58" s="552" t="s">
        <v>2072</v>
      </c>
      <c r="G58" s="464"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8">
        <v>100</v>
      </c>
      <c r="BY58" s="56"/>
      <c r="BZ58" s="56"/>
      <c r="CA58" s="210" t="s">
        <v>2034</v>
      </c>
      <c r="CB58" s="72"/>
      <c r="CC58" s="72"/>
      <c r="CD58" s="72"/>
      <c r="CE58" s="208" t="s">
        <v>2082</v>
      </c>
      <c r="CF58" s="476"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3" t="s">
        <v>2237</v>
      </c>
    </row>
    <row r="59" spans="1:156" ht="409.5">
      <c r="A59" s="48">
        <v>57</v>
      </c>
      <c r="B59" s="49">
        <v>202609</v>
      </c>
      <c r="C59" s="551" t="s">
        <v>2084</v>
      </c>
      <c r="D59" s="551" t="s">
        <v>174</v>
      </c>
      <c r="E59" s="559">
        <v>5967</v>
      </c>
      <c r="F59" s="552" t="s">
        <v>2072</v>
      </c>
      <c r="G59" s="464" t="s">
        <v>2073</v>
      </c>
      <c r="H59" s="191" t="s">
        <v>2074</v>
      </c>
      <c r="I59" s="199" t="s">
        <v>2075</v>
      </c>
      <c r="J59" s="560"/>
      <c r="K59" s="561" t="s">
        <v>2085</v>
      </c>
      <c r="L59" s="55"/>
      <c r="M59" s="562" t="s">
        <v>2086</v>
      </c>
      <c r="N59" s="300" t="s">
        <v>2087</v>
      </c>
      <c r="O59" s="563" t="s">
        <v>146</v>
      </c>
      <c r="P59" s="59" t="s">
        <v>146</v>
      </c>
      <c r="Q59" s="214" t="s">
        <v>1600</v>
      </c>
      <c r="R59" s="61" t="str">
        <f>VLOOKUP(Sheet_1_Table_1_136[[#This Row],[Learning Domain]],[4]List!$A$7:$B$12,2,0)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2089</v>
      </c>
      <c r="BQ59" s="561" t="s">
        <v>2090</v>
      </c>
      <c r="BR59" s="69" t="s">
        <v>2091</v>
      </c>
      <c r="BS59" s="566"/>
      <c r="BT59" s="567"/>
      <c r="BU59" s="567"/>
      <c r="BV59" s="568"/>
      <c r="BW59" s="569"/>
      <c r="BX59" s="570">
        <v>100</v>
      </c>
      <c r="BY59" s="571">
        <v>0.375</v>
      </c>
      <c r="BZ59" s="562" t="s">
        <v>2092</v>
      </c>
      <c r="CA59" s="562" t="s">
        <v>2093</v>
      </c>
      <c r="CB59" s="572"/>
      <c r="CC59" s="572"/>
      <c r="CD59" s="573"/>
      <c r="CE59" s="562" t="s">
        <v>2094</v>
      </c>
      <c r="CF59" s="574" t="s">
        <v>2095</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3"/>
    </row>
    <row r="60" spans="1:156" ht="195">
      <c r="A60" s="48">
        <v>58</v>
      </c>
      <c r="B60" s="581">
        <v>202609</v>
      </c>
      <c r="C60" s="579" t="s">
        <v>2096</v>
      </c>
      <c r="D60" s="582" t="s">
        <v>174</v>
      </c>
      <c r="E60" s="583">
        <v>5971</v>
      </c>
      <c r="F60" s="552" t="s">
        <v>2072</v>
      </c>
      <c r="G60" s="464" t="s">
        <v>2073</v>
      </c>
      <c r="H60" s="191" t="s">
        <v>2074</v>
      </c>
      <c r="I60" s="199" t="s">
        <v>2075</v>
      </c>
      <c r="J60" s="560"/>
      <c r="K60" s="562" t="s">
        <v>2097</v>
      </c>
      <c r="L60" s="564"/>
      <c r="M60" s="69" t="s">
        <v>2098</v>
      </c>
      <c r="N60" s="56" t="s">
        <v>2099</v>
      </c>
      <c r="O60" s="563" t="s">
        <v>146</v>
      </c>
      <c r="P60" s="59" t="s">
        <v>146</v>
      </c>
      <c r="Q60" s="214" t="s">
        <v>1600</v>
      </c>
      <c r="R60" s="61" t="str">
        <f>VLOOKUP(Sheet_1_Table_1_136[[#This Row],[Learning Domain]],[4]List!$A$7:$B$12,2,0)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2100</v>
      </c>
      <c r="BQ60" s="55" t="s">
        <v>2101</v>
      </c>
      <c r="BR60" s="591" t="s">
        <v>2102</v>
      </c>
      <c r="BS60" s="578"/>
      <c r="BT60" s="562"/>
      <c r="BU60" s="562"/>
      <c r="BV60" s="300"/>
      <c r="BW60" s="560"/>
      <c r="BX60" s="570">
        <v>100</v>
      </c>
      <c r="BY60" s="562"/>
      <c r="BZ60" s="562"/>
      <c r="CA60" s="562" t="s">
        <v>1811</v>
      </c>
      <c r="CB60" s="592"/>
      <c r="CC60" s="592"/>
      <c r="CD60" s="593"/>
      <c r="CE60" s="55" t="s">
        <v>2103</v>
      </c>
      <c r="CF60" s="594" t="s">
        <v>2104</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3"/>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3"/>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6"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3"/>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6"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3"/>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3" t="s">
        <v>2134</v>
      </c>
      <c r="CG64" s="56" t="s">
        <v>2116</v>
      </c>
      <c r="CH64" s="293"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3"/>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3" t="s">
        <v>2144</v>
      </c>
      <c r="CG65" s="56" t="s">
        <v>2116</v>
      </c>
      <c r="CH65" s="293"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3"/>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3" t="s">
        <v>2154</v>
      </c>
      <c r="CG66" s="56" t="s">
        <v>2116</v>
      </c>
      <c r="CH66" s="293"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3"/>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3"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3"/>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2112</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3"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3"/>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3"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3"/>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3"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3"/>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2230</v>
      </c>
      <c r="N71" s="57" t="s">
        <v>2197</v>
      </c>
      <c r="O71" s="58" t="s">
        <v>146</v>
      </c>
      <c r="P71" s="58" t="s">
        <v>146</v>
      </c>
      <c r="Q71" s="214" t="s">
        <v>1600</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3" t="s">
        <v>2237</v>
      </c>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2224</v>
      </c>
      <c r="N72" s="57" t="s">
        <v>2225</v>
      </c>
      <c r="O72" s="58" t="s">
        <v>146</v>
      </c>
      <c r="P72" s="58" t="s">
        <v>146</v>
      </c>
      <c r="Q72" s="214" t="s">
        <v>1600</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2238</v>
      </c>
      <c r="BQ72" s="201" t="s">
        <v>2239</v>
      </c>
      <c r="BR72" s="211" t="s">
        <v>2206</v>
      </c>
      <c r="BS72" s="52"/>
      <c r="BT72" s="210"/>
      <c r="BU72" s="210"/>
      <c r="BV72" s="70"/>
      <c r="BW72" s="60"/>
      <c r="BX72" s="71"/>
      <c r="BY72" s="210"/>
      <c r="BZ72" s="210"/>
      <c r="CA72" s="55" t="s">
        <v>1811</v>
      </c>
      <c r="CB72" s="212"/>
      <c r="CC72" s="212"/>
      <c r="CD72" s="213"/>
      <c r="CE72" s="214" t="s">
        <v>2207</v>
      </c>
      <c r="CF72" s="466" t="s">
        <v>2208</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3" t="s">
        <v>2237</v>
      </c>
    </row>
    <row r="73" spans="1:118" ht="120">
      <c r="A73" s="48">
        <v>71</v>
      </c>
      <c r="B73" s="49">
        <v>202609</v>
      </c>
      <c r="C73" s="50" t="s">
        <v>2209</v>
      </c>
      <c r="D73" s="50" t="s">
        <v>174</v>
      </c>
      <c r="E73" s="51">
        <v>5985</v>
      </c>
      <c r="F73" s="54" t="s">
        <v>2192</v>
      </c>
      <c r="G73" s="53" t="s">
        <v>1713</v>
      </c>
      <c r="H73" s="95" t="s">
        <v>2193</v>
      </c>
      <c r="I73" s="84" t="s">
        <v>2194</v>
      </c>
      <c r="J73" s="60" t="s">
        <v>2210</v>
      </c>
      <c r="K73" s="55" t="s">
        <v>2211</v>
      </c>
      <c r="L73" s="55"/>
      <c r="M73" s="56" t="s">
        <v>2226</v>
      </c>
      <c r="N73" s="211" t="s">
        <v>2227</v>
      </c>
      <c r="O73" s="58" t="s">
        <v>146</v>
      </c>
      <c r="P73" s="58" t="s">
        <v>146</v>
      </c>
      <c r="Q73" s="214" t="s">
        <v>1600</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2212</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2213</v>
      </c>
      <c r="BQ73" s="201" t="s">
        <v>2214</v>
      </c>
      <c r="BR73" s="211" t="s">
        <v>2215</v>
      </c>
      <c r="BS73" s="52"/>
      <c r="BT73" s="209"/>
      <c r="BU73" s="201"/>
      <c r="BV73" s="70"/>
      <c r="BW73" s="60"/>
      <c r="BX73" s="71"/>
      <c r="BY73" s="210"/>
      <c r="BZ73" s="210"/>
      <c r="CA73" s="55" t="s">
        <v>1735</v>
      </c>
      <c r="CB73" s="212"/>
      <c r="CC73" s="212"/>
      <c r="CD73" s="213"/>
      <c r="CE73" s="214" t="s">
        <v>2216</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3" t="s">
        <v>2237</v>
      </c>
    </row>
    <row r="74" spans="1:118" ht="120">
      <c r="A74" s="48">
        <v>72</v>
      </c>
      <c r="B74" s="581">
        <v>202609</v>
      </c>
      <c r="C74" s="579" t="s">
        <v>2217</v>
      </c>
      <c r="D74" s="579" t="s">
        <v>174</v>
      </c>
      <c r="E74" s="583">
        <v>5986</v>
      </c>
      <c r="F74" s="578" t="s">
        <v>2192</v>
      </c>
      <c r="G74" s="597" t="s">
        <v>1713</v>
      </c>
      <c r="H74" s="299" t="s">
        <v>2193</v>
      </c>
      <c r="I74" s="303" t="s">
        <v>2194</v>
      </c>
      <c r="J74" s="560" t="s">
        <v>2218</v>
      </c>
      <c r="K74" s="564" t="s">
        <v>2219</v>
      </c>
      <c r="L74" s="564"/>
      <c r="M74" s="56" t="s">
        <v>2228</v>
      </c>
      <c r="N74" s="211" t="s">
        <v>2229</v>
      </c>
      <c r="O74" s="78" t="s">
        <v>146</v>
      </c>
      <c r="P74" s="58" t="s">
        <v>146</v>
      </c>
      <c r="Q74" s="214" t="s">
        <v>1600</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2220</v>
      </c>
      <c r="BR74" s="57" t="s">
        <v>2221</v>
      </c>
      <c r="BS74" s="52"/>
      <c r="BT74" s="69"/>
      <c r="BU74" s="55"/>
      <c r="BV74" s="70"/>
      <c r="BW74" s="60"/>
      <c r="BX74" s="71"/>
      <c r="BY74" s="56"/>
      <c r="BZ74" s="56"/>
      <c r="CA74" s="55" t="s">
        <v>1811</v>
      </c>
      <c r="CB74" s="72"/>
      <c r="CC74" s="72"/>
      <c r="CD74" s="71"/>
      <c r="CE74" s="60" t="s">
        <v>2222</v>
      </c>
      <c r="CF74" s="164" t="s">
        <v>2223</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3" t="s">
        <v>2237</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FE96A-5B1F-4761-A990-DE8CFE728AA9}">
  <ds:schemaRefs>
    <ds:schemaRef ds:uri="61d63cda-4e54-425b-a3e5-a51307212039"/>
    <ds:schemaRef ds:uri="http://purl.org/dc/elements/1.1/"/>
    <ds:schemaRef ds:uri="f916db7e-b6f9-474f-b9b7-487b98f35499"/>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2026-09-24T03:22:46Z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